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July2024" sheetId="1" r:id="rId4"/>
    <sheet state="visible" name="June2024" sheetId="2" r:id="rId5"/>
    <sheet state="visible" name="May2024" sheetId="3" r:id="rId6"/>
    <sheet state="visible" name="Disclaimer " sheetId="4" r:id="rId7"/>
    <sheet state="visible" name="Template" sheetId="5" r:id="rId8"/>
  </sheets>
  <definedNames/>
  <calcPr/>
</workbook>
</file>

<file path=xl/sharedStrings.xml><?xml version="1.0" encoding="utf-8"?>
<sst xmlns="http://schemas.openxmlformats.org/spreadsheetml/2006/main" count="1223" uniqueCount="87">
  <si>
    <t>Date</t>
  </si>
  <si>
    <t>Security</t>
  </si>
  <si>
    <t>Expiration</t>
  </si>
  <si>
    <t xml:space="preserve">Strike </t>
  </si>
  <si>
    <t xml:space="preserve">Call or Put </t>
  </si>
  <si>
    <t>Price</t>
  </si>
  <si>
    <t xml:space="preserve">Quantity </t>
  </si>
  <si>
    <t>Trade Type</t>
  </si>
  <si>
    <t xml:space="preserve">Sold for </t>
  </si>
  <si>
    <t>Successful?</t>
  </si>
  <si>
    <t>Percent Return</t>
  </si>
  <si>
    <t xml:space="preserve">Total Cost </t>
  </si>
  <si>
    <t xml:space="preserve">Total Profit </t>
  </si>
  <si>
    <t>NVDA</t>
  </si>
  <si>
    <t>Put</t>
  </si>
  <si>
    <t>Short Term</t>
  </si>
  <si>
    <t>No</t>
  </si>
  <si>
    <t>AMD</t>
  </si>
  <si>
    <t>Hedge</t>
  </si>
  <si>
    <t>PYPL</t>
  </si>
  <si>
    <t>Call</t>
  </si>
  <si>
    <t>Yes</t>
  </si>
  <si>
    <t>TSLA</t>
  </si>
  <si>
    <t>BABA</t>
  </si>
  <si>
    <t>AMZN</t>
  </si>
  <si>
    <t>SMCI</t>
  </si>
  <si>
    <t>ULTA</t>
  </si>
  <si>
    <t>Long/Swing</t>
  </si>
  <si>
    <t>Dell</t>
  </si>
  <si>
    <t>META</t>
  </si>
  <si>
    <t>SHOP</t>
  </si>
  <si>
    <t>QQQ</t>
  </si>
  <si>
    <t>SPY</t>
  </si>
  <si>
    <t>HD</t>
  </si>
  <si>
    <t>CAT</t>
  </si>
  <si>
    <t>XLE</t>
  </si>
  <si>
    <t>MSFT</t>
  </si>
  <si>
    <t>SNOW</t>
  </si>
  <si>
    <t xml:space="preserve">BA </t>
  </si>
  <si>
    <t>XOM</t>
  </si>
  <si>
    <t>LMT</t>
  </si>
  <si>
    <t>LULU</t>
  </si>
  <si>
    <t>PLTR</t>
  </si>
  <si>
    <t>SOXS</t>
  </si>
  <si>
    <t>IWM</t>
  </si>
  <si>
    <t>NKE</t>
  </si>
  <si>
    <t>AAPL</t>
  </si>
  <si>
    <t>GDX</t>
  </si>
  <si>
    <t>Total Spent</t>
  </si>
  <si>
    <t>Total Made</t>
  </si>
  <si>
    <t>RR</t>
  </si>
  <si>
    <t>GS</t>
  </si>
  <si>
    <t>PANW</t>
  </si>
  <si>
    <t>CRSP</t>
  </si>
  <si>
    <t>GME</t>
  </si>
  <si>
    <t>SLV</t>
  </si>
  <si>
    <t>SOXL</t>
  </si>
  <si>
    <t>RIVN</t>
  </si>
  <si>
    <t xml:space="preserve">AMZN </t>
  </si>
  <si>
    <t>V</t>
  </si>
  <si>
    <t xml:space="preserve">AMD </t>
  </si>
  <si>
    <t>LRCV</t>
  </si>
  <si>
    <t>tSLA</t>
  </si>
  <si>
    <t xml:space="preserve">TSLA </t>
  </si>
  <si>
    <t xml:space="preserve">CAT </t>
  </si>
  <si>
    <t xml:space="preserve">SMCI </t>
  </si>
  <si>
    <t>LUV</t>
  </si>
  <si>
    <t>BA</t>
  </si>
  <si>
    <t>COIN</t>
  </si>
  <si>
    <t>MRVL</t>
  </si>
  <si>
    <t>ROKU</t>
  </si>
  <si>
    <t xml:space="preserve">Month of June </t>
  </si>
  <si>
    <t>JPM</t>
  </si>
  <si>
    <t>AMC</t>
  </si>
  <si>
    <t>DIA</t>
  </si>
  <si>
    <t xml:space="preserve">IWM </t>
  </si>
  <si>
    <t xml:space="preserve">SPY </t>
  </si>
  <si>
    <t xml:space="preserve">C </t>
  </si>
  <si>
    <t>Started 5/10</t>
  </si>
  <si>
    <t xml:space="preserve">Paramount Analytics </t>
  </si>
  <si>
    <t>Attached is a record from May 10th on our call outs. These serve for a representation of the trading teams trades. Past performances are not indications or are to be used as future representations for the fund. There is no guarentee. PAST PERFORMANCE IS NOT INDICATIVE OR A GUARANTEE OF FUTURE RESULTS.</t>
  </si>
  <si>
    <t>Disclaimer</t>
  </si>
  <si>
    <t>DISCLAIMER The limited partnership interests (the “Interests”) in Paramount Analytics LLC (the “Fund”) are offered under a separate private offering memorandum (the “Offering Memorandum”), have not been registered under the Securities Act of 1933, as amended (the “Securities Act"), nor any state's securities laws, and are sold for investment only pursuant to an exemption from registration with the SEC and in compliance with any applicable state or other securities laws. Interests are subject to restrictions on transferability and resale and may not be transferred or resold except as permitted under the Securities Act and applicable state securities laws. Investors should be aware that they could be required to bear the financial risks of this investment for an indefinite period of time. This presentation is being furnished to you on a CONFIDENTIAL basis to provide preliminary summary information regarding an investment in the Fund managed by the General Partner and may not be used for any other purpose. Any reproduction or distribution of this presentation or accompanying materials, if any, in whole or in part, or the divulgence of any of its contents is prohibited. The information set forth herein does not purport to be complete and no obligation to update or otherwise revise such information is being assumed. It is meant to be read in conjunction with the Fund’s Offering Memorandum prepared in connection herewith, and does not constitute an offer to sell, or a solicitation of an offer to buy, by anyone in any jurisdiction in which such an offer or solicitation is not authorized or in which the making of such an offer or solicitation would be unlawful. The information contained herein does not purport to contain all of the information that may be required to evaluate an investment in the Fund. The information herein is qualified in its entirety by reference to the Offering Memorandum, including, without limitation, the risk factors therein.</t>
  </si>
  <si>
    <t>A prospective investor should only commit to an investment in the Fund if such prospective investor understands the nature of the investment and can bear the economic risk of such investment. THE FUND IS SPECULATIVE AND INVOLVES A HIGH DEGREE OF RISK. The Fund may lack diversification, thereby increasing the risk of loss. The Fund's performance may be volatile. There can be no guarantee that the Fund's investment objectives will be achieved, and the investment results may vary substantially from year to year or even from month to month. AS A RESULT, AN INVESTOR COULD LOSE ALL OR A SUBSTANTIAL AMOUNT OF ITS INVESTMENT. In addition, the Fund's fees and expenses may offset its profits. There are restrictions on withdrawing and transferring interests from the Fund. In making an investment decision, you must rely on your own examination of the Fund and the terms of the Offering Memorandum and such other information provided by the General Partner to you and your tax, legal, accounting or other advisors. The information herein is not intended to provide, and should not be relied upon for, accounting, legal, or tax advice or investment recommendations. You should consult your tax, legal, accounting or other advisors about the matters discussed herein. The Fund's ability to achieve its investment objectives may be affected by a variety of risks not discussed herein. Please refer to the Offering Memorandum for additional information regarding risks and conflicts of interest.</t>
  </si>
  <si>
    <t>No representations or warranties of any kind are made or intended, and none should be inferred, with respect to the economic return or the tax consequences from an investment in the Fund. No assurance can be given that existing laws will not be changed or interpreted adversely. Prospective investors are not to construe this presentation as legal or tax advice. Each investor should consult his or its own counsel and accountant for advice concerning the various legal, tax, ERISA and economic matters concerning his or its investment. No person other than the General Partner, and its Principals, has been authorized to make representations, or give any information, with respect to these membership interests, except the information contained herein, and any information or representation not expressly contained herein or otherwise supplied by the Principals in writing must not be relied upon as having been authorized by the General Partner or any of its members. Any further distribution or reproduction of these materials, in whole or in part, or the divulgence of any of its contents, is prohibited. An investment in the Fund has not been approved by any U.S. federal or state securities commission or any other governmental or regulatory authority. Furthermore, the foregoing authorities have not passed upon the accuracy, or determined the adequacy, of this document, the Offering Memorandum or limited partnership agreement associated with the Fund. Any representation to the contrary is unlawful.</t>
  </si>
  <si>
    <t>Certain information contained in this document constitutes “forward-looking statements” which can be identified by use of forward-looking terminology such as “may,” “will,” “target,” “should,” “expect,” “attempt,” “anticipate,” “project,” “estimate,” “intend,” “seek,” “continue,” or “believe” or the negatives thereof or other variations thereon or comparable terminology. Due to the various risks and uncertainties, actual events or results in the actual performance of the Fund may differ materially from those reflected or contemplated in such forward-looking statements. The General Partner is the source for all graph and charts, unless otherwise noted. This document may present past performance data regarding prior/other investments, funds, and/or trading accounts managed by the General Partner and/or the Principal(s). This is presented solely for explanatory purposes. The Fund may face risks not previously experienced or anticipated by the General Partner and/or Principals, and therefore, prospective investors should evaluate the Fund on its own merits. Furthermore, there is no guarantee the General Partner and/or Principal will be able to replicate the mandate, strategy, portfolio construction and risk management parameters reflected in their prior performance data. Market factors and unforeseen circumstances both internally and externally may result in a wide deviation from the returns reflected in the prior performance data, and there is no guarantee the General Partner and/or Principal will be able to avoid and/or remediate such internal and external factors.</t>
  </si>
  <si>
    <t>Some performance returns presented herein represent hypothetical returns meant to simulate how the Fund would have performed during this period had the strategy been implemented during that time. Backtested/simulated performance returns are hypothetical and do not reflect trading in actual accounts. Such returns are provided for informational purposes only to indicate historical performance had the strategy been implemented over the relevant time period. Backtested performance results have inherent limitations as to their relevance and use. One of the limitations of hypothetical performance results is that they are generally prepared with the benefit of hindsight. In addition, hypothetical trading does not involve financial risk, and no hypothetical trading record can completely account for the impact of financial risk in actual trading, such as the ability to withstand losses or to adhere to a particular trading program in spite of trading losses are material points which can also adversely affect actual trading results. There are numerous other factors related to the markets in general or to the implementation of any specific trading program which cannot be fully accounted for in the preparation of hypothetical performance results and all of which can adversely affect actual trading results. Any and all of these factors mean that no representation is being made that the Fund will achieve performance similar to that shown in simulated results, and in any case, past performance is no indicator of future performance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</si>
</sst>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m/d"/>
  </numFmts>
  <fonts count="8">
    <font>
      <sz val="10.0"/>
      <color rgb="FF000000"/>
      <name val="Arial"/>
      <scheme val="minor"/>
    </font>
    <font>
      <color theme="1"/>
      <name val="Arial"/>
      <scheme val="minor"/>
    </font>
    <font>
      <sz val="12.0"/>
      <color theme="1"/>
      <name val="Arial"/>
    </font>
    <font>
      <b/>
      <sz val="24.0"/>
      <color theme="1"/>
      <name val="Arial"/>
      <scheme val="minor"/>
    </font>
    <font>
      <b/>
      <sz val="20.0"/>
      <color rgb="FF000000"/>
      <name val="Roboto"/>
    </font>
    <font>
      <sz val="9.0"/>
      <color rgb="FF000000"/>
      <name val="Roboto"/>
    </font>
    <font>
      <sz val="9.0"/>
      <color theme="1"/>
      <name val="Roboto"/>
    </font>
    <font>
      <color theme="1"/>
      <name val="Arial"/>
    </font>
  </fonts>
  <fills count="2">
    <fill>
      <patternFill patternType="none"/>
    </fill>
    <fill>
      <patternFill patternType="lightGray"/>
    </fill>
  </fills>
  <borders count="1">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Alignment="1" applyFont="1">
      <alignment readingOrder="0"/>
    </xf>
    <xf borderId="0" fillId="0" fontId="1" numFmtId="164" xfId="0" applyAlignment="1" applyFont="1" applyNumberFormat="1">
      <alignment readingOrder="0"/>
    </xf>
    <xf borderId="0" fillId="0" fontId="1" numFmtId="10" xfId="0" applyAlignment="1" applyFont="1" applyNumberFormat="1">
      <alignment readingOrder="0"/>
    </xf>
    <xf borderId="0" fillId="0" fontId="1" numFmtId="165" xfId="0" applyAlignment="1" applyFont="1" applyNumberFormat="1">
      <alignment readingOrder="0"/>
    </xf>
    <xf borderId="0" fillId="0" fontId="1" numFmtId="10" xfId="0" applyFont="1" applyNumberFormat="1"/>
    <xf borderId="0" fillId="0" fontId="1" numFmtId="164" xfId="0" applyFont="1" applyNumberFormat="1"/>
    <xf borderId="0" fillId="0" fontId="2" numFmtId="0" xfId="0" applyAlignment="1" applyFont="1">
      <alignment horizontal="left" readingOrder="0"/>
    </xf>
    <xf borderId="0" fillId="0" fontId="1" numFmtId="0" xfId="0" applyFont="1"/>
    <xf borderId="0" fillId="0" fontId="3" numFmtId="0" xfId="0" applyAlignment="1" applyFont="1">
      <alignment horizontal="center" readingOrder="0" shrinkToFit="0" wrapText="1"/>
    </xf>
    <xf borderId="0" fillId="0" fontId="1" numFmtId="0" xfId="0" applyAlignment="1" applyFont="1">
      <alignment readingOrder="0" shrinkToFit="0" wrapText="1"/>
    </xf>
    <xf borderId="0" fillId="0" fontId="4" numFmtId="0" xfId="0" applyAlignment="1" applyFont="1">
      <alignment horizontal="center" readingOrder="0"/>
    </xf>
    <xf borderId="0" fillId="0" fontId="5" numFmtId="0" xfId="0" applyAlignment="1" applyFont="1">
      <alignment horizontal="center" readingOrder="0" shrinkToFit="0" wrapText="1"/>
    </xf>
    <xf borderId="0" fillId="0" fontId="6" numFmtId="0" xfId="0" applyAlignment="1" applyFont="1">
      <alignment horizontal="center" shrinkToFit="0" vertical="bottom" wrapText="1"/>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75"/>
  <cols>
    <col customWidth="1" min="8" max="8" width="16.0"/>
  </cols>
  <sheetData>
    <row r="1">
      <c r="A1" s="1" t="s">
        <v>0</v>
      </c>
      <c r="B1" s="1" t="s">
        <v>1</v>
      </c>
      <c r="C1" s="1" t="s">
        <v>2</v>
      </c>
      <c r="D1" s="1" t="s">
        <v>3</v>
      </c>
      <c r="E1" s="1" t="s">
        <v>4</v>
      </c>
      <c r="F1" s="2" t="s">
        <v>5</v>
      </c>
      <c r="G1" s="1" t="s">
        <v>6</v>
      </c>
      <c r="H1" s="1" t="s">
        <v>7</v>
      </c>
      <c r="I1" s="2" t="s">
        <v>8</v>
      </c>
      <c r="J1" s="1" t="s">
        <v>9</v>
      </c>
      <c r="K1" s="3" t="s">
        <v>10</v>
      </c>
      <c r="L1" s="2" t="s">
        <v>11</v>
      </c>
      <c r="M1" s="1" t="s">
        <v>12</v>
      </c>
    </row>
    <row r="2">
      <c r="A2" s="4">
        <v>45474.0</v>
      </c>
      <c r="B2" s="1" t="s">
        <v>13</v>
      </c>
      <c r="C2" s="4">
        <v>45478.0</v>
      </c>
      <c r="D2" s="1">
        <v>118.0</v>
      </c>
      <c r="E2" s="1" t="s">
        <v>14</v>
      </c>
      <c r="F2" s="2">
        <v>1.82</v>
      </c>
      <c r="G2" s="1">
        <v>3.0</v>
      </c>
      <c r="H2" s="1" t="s">
        <v>15</v>
      </c>
      <c r="I2" s="2">
        <v>1.0</v>
      </c>
      <c r="J2" s="1" t="s">
        <v>16</v>
      </c>
      <c r="K2" s="5">
        <f t="shared" ref="K2:K87" si="1">(I2-F2)/F2</f>
        <v>-0.4505494505</v>
      </c>
      <c r="L2" s="6">
        <f t="shared" ref="L2:L87" si="2">(G2*F2)*100</f>
        <v>546</v>
      </c>
      <c r="M2" s="6">
        <f t="shared" ref="M2:M87" si="3">((I2*G2)*100)-L2</f>
        <v>-246</v>
      </c>
    </row>
    <row r="3">
      <c r="A3" s="4"/>
      <c r="B3" s="1" t="s">
        <v>17</v>
      </c>
      <c r="C3" s="4">
        <v>45478.0</v>
      </c>
      <c r="D3" s="1">
        <v>152.5</v>
      </c>
      <c r="E3" s="1" t="s">
        <v>14</v>
      </c>
      <c r="F3" s="2">
        <v>1.75</v>
      </c>
      <c r="G3" s="1">
        <v>3.0</v>
      </c>
      <c r="H3" s="1" t="s">
        <v>18</v>
      </c>
      <c r="I3" s="2">
        <v>1.62</v>
      </c>
      <c r="J3" s="1" t="s">
        <v>16</v>
      </c>
      <c r="K3" s="5">
        <f t="shared" si="1"/>
        <v>-0.07428571429</v>
      </c>
      <c r="L3" s="6">
        <f t="shared" si="2"/>
        <v>525</v>
      </c>
      <c r="M3" s="6">
        <f t="shared" si="3"/>
        <v>-39</v>
      </c>
    </row>
    <row r="4">
      <c r="A4" s="4"/>
      <c r="B4" s="1" t="s">
        <v>19</v>
      </c>
      <c r="C4" s="4">
        <v>45478.0</v>
      </c>
      <c r="D4" s="1">
        <v>57.0</v>
      </c>
      <c r="E4" s="1" t="s">
        <v>20</v>
      </c>
      <c r="F4" s="2">
        <v>0.76</v>
      </c>
      <c r="G4" s="1">
        <v>3.0</v>
      </c>
      <c r="H4" s="1" t="s">
        <v>15</v>
      </c>
      <c r="I4" s="2">
        <v>2.0</v>
      </c>
      <c r="J4" s="1" t="s">
        <v>21</v>
      </c>
      <c r="K4" s="5">
        <f t="shared" si="1"/>
        <v>1.631578947</v>
      </c>
      <c r="L4" s="6">
        <f t="shared" si="2"/>
        <v>228</v>
      </c>
      <c r="M4" s="6">
        <f t="shared" si="3"/>
        <v>372</v>
      </c>
    </row>
    <row r="5">
      <c r="A5" s="4"/>
      <c r="B5" s="1" t="s">
        <v>22</v>
      </c>
      <c r="C5" s="4">
        <v>45485.0</v>
      </c>
      <c r="D5" s="1">
        <v>210.0</v>
      </c>
      <c r="E5" s="1" t="s">
        <v>20</v>
      </c>
      <c r="F5" s="2">
        <v>6.75</v>
      </c>
      <c r="G5" s="1">
        <v>3.0</v>
      </c>
      <c r="H5" s="1" t="s">
        <v>15</v>
      </c>
      <c r="I5" s="2">
        <f>21.4</f>
        <v>21.4</v>
      </c>
      <c r="J5" s="1" t="s">
        <v>21</v>
      </c>
      <c r="K5" s="5">
        <f t="shared" si="1"/>
        <v>2.17037037</v>
      </c>
      <c r="L5" s="6">
        <f t="shared" si="2"/>
        <v>2025</v>
      </c>
      <c r="M5" s="6">
        <f t="shared" si="3"/>
        <v>4395</v>
      </c>
    </row>
    <row r="6">
      <c r="A6" s="4"/>
      <c r="B6" s="1" t="s">
        <v>22</v>
      </c>
      <c r="C6" s="4">
        <v>45478.0</v>
      </c>
      <c r="D6" s="1">
        <v>215.0</v>
      </c>
      <c r="E6" s="1" t="s">
        <v>20</v>
      </c>
      <c r="F6" s="2">
        <v>4.45</v>
      </c>
      <c r="G6" s="1">
        <v>1.0</v>
      </c>
      <c r="H6" s="1" t="s">
        <v>15</v>
      </c>
      <c r="I6" s="2">
        <v>7.0</v>
      </c>
      <c r="J6" s="1" t="s">
        <v>21</v>
      </c>
      <c r="K6" s="5">
        <f t="shared" si="1"/>
        <v>0.5730337079</v>
      </c>
      <c r="L6" s="6">
        <f t="shared" si="2"/>
        <v>445</v>
      </c>
      <c r="M6" s="6">
        <f t="shared" si="3"/>
        <v>255</v>
      </c>
    </row>
    <row r="7">
      <c r="A7" s="4"/>
      <c r="B7" s="1" t="s">
        <v>22</v>
      </c>
      <c r="C7" s="4">
        <v>45478.0</v>
      </c>
      <c r="D7" s="1">
        <v>220.0</v>
      </c>
      <c r="E7" s="1" t="s">
        <v>20</v>
      </c>
      <c r="F7" s="2">
        <v>2.7</v>
      </c>
      <c r="G7" s="1">
        <v>3.0</v>
      </c>
      <c r="H7" s="1" t="s">
        <v>15</v>
      </c>
      <c r="I7" s="2">
        <f>((2*7.5)+11.3)/G7</f>
        <v>8.766666667</v>
      </c>
      <c r="J7" s="1" t="s">
        <v>21</v>
      </c>
      <c r="K7" s="5">
        <f t="shared" si="1"/>
        <v>2.24691358</v>
      </c>
      <c r="L7" s="6">
        <f t="shared" si="2"/>
        <v>810</v>
      </c>
      <c r="M7" s="6">
        <f t="shared" si="3"/>
        <v>1820</v>
      </c>
    </row>
    <row r="8">
      <c r="B8" s="1" t="s">
        <v>22</v>
      </c>
      <c r="C8" s="4">
        <v>45478.0</v>
      </c>
      <c r="D8" s="1">
        <v>207.5</v>
      </c>
      <c r="E8" s="1" t="s">
        <v>20</v>
      </c>
      <c r="F8" s="2">
        <v>3.95</v>
      </c>
      <c r="G8" s="1">
        <v>2.0</v>
      </c>
      <c r="H8" s="1" t="s">
        <v>18</v>
      </c>
      <c r="I8" s="2">
        <v>2.8</v>
      </c>
      <c r="J8" s="1" t="s">
        <v>16</v>
      </c>
      <c r="K8" s="5">
        <f t="shared" si="1"/>
        <v>-0.2911392405</v>
      </c>
      <c r="L8" s="6">
        <f t="shared" si="2"/>
        <v>790</v>
      </c>
      <c r="M8" s="6">
        <f t="shared" si="3"/>
        <v>-230</v>
      </c>
    </row>
    <row r="9">
      <c r="A9" s="4">
        <v>45475.0</v>
      </c>
      <c r="B9" s="1" t="s">
        <v>22</v>
      </c>
      <c r="C9" s="4">
        <v>45485.0</v>
      </c>
      <c r="D9" s="1">
        <v>230.0</v>
      </c>
      <c r="E9" s="1" t="s">
        <v>20</v>
      </c>
      <c r="F9" s="2">
        <v>3.7</v>
      </c>
      <c r="G9" s="1">
        <v>4.0</v>
      </c>
      <c r="H9" s="1" t="s">
        <v>15</v>
      </c>
      <c r="I9" s="2">
        <v>3.0</v>
      </c>
      <c r="J9" s="1" t="s">
        <v>16</v>
      </c>
      <c r="K9" s="5">
        <f t="shared" si="1"/>
        <v>-0.1891891892</v>
      </c>
      <c r="L9" s="6">
        <f t="shared" si="2"/>
        <v>1480</v>
      </c>
      <c r="M9" s="6">
        <f t="shared" si="3"/>
        <v>-280</v>
      </c>
    </row>
    <row r="10">
      <c r="B10" s="1" t="s">
        <v>22</v>
      </c>
      <c r="C10" s="4">
        <v>45520.0</v>
      </c>
      <c r="D10" s="1">
        <v>230.0</v>
      </c>
      <c r="E10" s="1" t="s">
        <v>20</v>
      </c>
      <c r="F10" s="2">
        <v>16.4</v>
      </c>
      <c r="G10" s="1">
        <v>3.0</v>
      </c>
      <c r="H10" s="1" t="s">
        <v>15</v>
      </c>
      <c r="I10" s="2">
        <v>38.1</v>
      </c>
      <c r="J10" s="1" t="s">
        <v>21</v>
      </c>
      <c r="K10" s="5">
        <f t="shared" si="1"/>
        <v>1.323170732</v>
      </c>
      <c r="L10" s="6">
        <f t="shared" si="2"/>
        <v>4920</v>
      </c>
      <c r="M10" s="6">
        <f t="shared" si="3"/>
        <v>6510</v>
      </c>
    </row>
    <row r="11">
      <c r="B11" s="1" t="s">
        <v>22</v>
      </c>
      <c r="C11" s="4">
        <v>45478.0</v>
      </c>
      <c r="D11" s="1">
        <v>230.0</v>
      </c>
      <c r="E11" s="1" t="s">
        <v>20</v>
      </c>
      <c r="F11" s="2">
        <v>2.2</v>
      </c>
      <c r="G11" s="1">
        <v>3.0</v>
      </c>
      <c r="H11" s="1" t="s">
        <v>15</v>
      </c>
      <c r="I11" s="2">
        <v>3.0</v>
      </c>
      <c r="J11" s="1" t="s">
        <v>21</v>
      </c>
      <c r="K11" s="5">
        <f t="shared" si="1"/>
        <v>0.3636363636</v>
      </c>
      <c r="L11" s="6">
        <f t="shared" si="2"/>
        <v>660</v>
      </c>
      <c r="M11" s="6">
        <f t="shared" si="3"/>
        <v>240</v>
      </c>
    </row>
    <row r="12">
      <c r="A12" s="4"/>
      <c r="B12" s="7" t="s">
        <v>23</v>
      </c>
      <c r="C12" s="4">
        <v>45492.0</v>
      </c>
      <c r="D12" s="1">
        <v>75.0</v>
      </c>
      <c r="E12" s="1" t="s">
        <v>20</v>
      </c>
      <c r="F12" s="2">
        <v>1.1</v>
      </c>
      <c r="G12" s="1">
        <v>10.0</v>
      </c>
      <c r="H12" s="1" t="s">
        <v>15</v>
      </c>
      <c r="I12" s="2">
        <f>((7*2.2)+(3*3.3))/G12</f>
        <v>2.53</v>
      </c>
      <c r="J12" s="1" t="s">
        <v>21</v>
      </c>
      <c r="K12" s="5">
        <f t="shared" si="1"/>
        <v>1.3</v>
      </c>
      <c r="L12" s="6">
        <f t="shared" si="2"/>
        <v>1100</v>
      </c>
      <c r="M12" s="6">
        <f t="shared" si="3"/>
        <v>1430</v>
      </c>
    </row>
    <row r="13">
      <c r="A13" s="4"/>
      <c r="B13" s="7" t="s">
        <v>23</v>
      </c>
      <c r="C13" s="4">
        <v>45485.0</v>
      </c>
      <c r="D13" s="1">
        <v>75.0</v>
      </c>
      <c r="E13" s="1" t="s">
        <v>20</v>
      </c>
      <c r="F13" s="2">
        <v>0.84</v>
      </c>
      <c r="G13" s="1">
        <v>10.0</v>
      </c>
      <c r="H13" s="1" t="s">
        <v>15</v>
      </c>
      <c r="I13" s="2">
        <f>((5*1.7)+(5*2.62))/G13</f>
        <v>2.16</v>
      </c>
      <c r="J13" s="1" t="s">
        <v>21</v>
      </c>
      <c r="K13" s="5">
        <f t="shared" si="1"/>
        <v>1.571428571</v>
      </c>
      <c r="L13" s="6">
        <f t="shared" si="2"/>
        <v>840</v>
      </c>
      <c r="M13" s="6">
        <f t="shared" si="3"/>
        <v>1320</v>
      </c>
    </row>
    <row r="14">
      <c r="A14" s="4"/>
      <c r="B14" s="7" t="s">
        <v>17</v>
      </c>
      <c r="C14" s="4">
        <v>45520.0</v>
      </c>
      <c r="D14" s="1">
        <v>200.0</v>
      </c>
      <c r="E14" s="1" t="s">
        <v>20</v>
      </c>
      <c r="F14" s="2">
        <v>1.65</v>
      </c>
      <c r="G14" s="1">
        <v>10.0</v>
      </c>
      <c r="H14" s="1" t="s">
        <v>15</v>
      </c>
      <c r="I14" s="2">
        <f>7.5</f>
        <v>7.5</v>
      </c>
      <c r="J14" s="1" t="s">
        <v>21</v>
      </c>
      <c r="K14" s="5">
        <f t="shared" si="1"/>
        <v>3.545454545</v>
      </c>
      <c r="L14" s="6">
        <f t="shared" si="2"/>
        <v>1650</v>
      </c>
      <c r="M14" s="6">
        <f t="shared" si="3"/>
        <v>5850</v>
      </c>
    </row>
    <row r="15">
      <c r="A15" s="4"/>
      <c r="B15" s="7" t="s">
        <v>17</v>
      </c>
      <c r="C15" s="4">
        <v>45492.0</v>
      </c>
      <c r="D15" s="1">
        <v>180.0</v>
      </c>
      <c r="E15" s="1" t="s">
        <v>20</v>
      </c>
      <c r="F15" s="2">
        <f>((0.85*25)+(25*0.58))/G15</f>
        <v>0.715</v>
      </c>
      <c r="G15" s="1">
        <f>25+25</f>
        <v>50</v>
      </c>
      <c r="H15" s="1" t="s">
        <v>15</v>
      </c>
      <c r="I15" s="2">
        <f>((1.8*25)+(2.5*15)+(5*10))/G15</f>
        <v>2.65</v>
      </c>
      <c r="J15" s="1" t="s">
        <v>21</v>
      </c>
      <c r="K15" s="5">
        <f t="shared" si="1"/>
        <v>2.706293706</v>
      </c>
      <c r="L15" s="6">
        <f t="shared" si="2"/>
        <v>3575</v>
      </c>
      <c r="M15" s="6">
        <f t="shared" si="3"/>
        <v>9675</v>
      </c>
    </row>
    <row r="16">
      <c r="A16" s="4">
        <v>45476.0</v>
      </c>
      <c r="B16" s="7" t="s">
        <v>22</v>
      </c>
      <c r="C16" s="4">
        <v>45485.0</v>
      </c>
      <c r="D16" s="1">
        <v>250.0</v>
      </c>
      <c r="E16" s="1" t="s">
        <v>20</v>
      </c>
      <c r="F16" s="2">
        <v>5.85</v>
      </c>
      <c r="G16" s="1">
        <v>3.0</v>
      </c>
      <c r="H16" s="1" t="s">
        <v>15</v>
      </c>
      <c r="I16" s="2">
        <v>5.0</v>
      </c>
      <c r="J16" s="1" t="s">
        <v>16</v>
      </c>
      <c r="K16" s="5">
        <f t="shared" si="1"/>
        <v>-0.1452991453</v>
      </c>
      <c r="L16" s="6">
        <f t="shared" si="2"/>
        <v>1755</v>
      </c>
      <c r="M16" s="6">
        <f t="shared" si="3"/>
        <v>-255</v>
      </c>
    </row>
    <row r="17">
      <c r="B17" s="1" t="s">
        <v>22</v>
      </c>
      <c r="C17" s="4">
        <v>45478.0</v>
      </c>
      <c r="D17" s="1">
        <v>245.0</v>
      </c>
      <c r="E17" s="1" t="s">
        <v>20</v>
      </c>
      <c r="F17" s="2">
        <v>3.1</v>
      </c>
      <c r="G17" s="1">
        <v>2.0</v>
      </c>
      <c r="H17" s="1" t="s">
        <v>15</v>
      </c>
      <c r="I17" s="2">
        <f>(5.3+4.25)/G17</f>
        <v>4.775</v>
      </c>
      <c r="J17" s="1" t="s">
        <v>21</v>
      </c>
      <c r="K17" s="5">
        <f t="shared" si="1"/>
        <v>0.5403225806</v>
      </c>
      <c r="L17" s="6">
        <f t="shared" si="2"/>
        <v>620</v>
      </c>
      <c r="M17" s="6">
        <f t="shared" si="3"/>
        <v>335</v>
      </c>
    </row>
    <row r="18">
      <c r="B18" s="1" t="s">
        <v>22</v>
      </c>
      <c r="C18" s="4">
        <v>45478.0</v>
      </c>
      <c r="D18" s="1">
        <v>250.0</v>
      </c>
      <c r="E18" s="1" t="s">
        <v>20</v>
      </c>
      <c r="F18" s="2">
        <v>2.9</v>
      </c>
      <c r="G18" s="1">
        <v>2.0</v>
      </c>
      <c r="H18" s="1" t="s">
        <v>15</v>
      </c>
      <c r="I18" s="2">
        <v>2.5</v>
      </c>
      <c r="J18" s="1" t="s">
        <v>16</v>
      </c>
      <c r="K18" s="5">
        <f t="shared" si="1"/>
        <v>-0.1379310345</v>
      </c>
      <c r="L18" s="6">
        <f t="shared" si="2"/>
        <v>580</v>
      </c>
      <c r="M18" s="6">
        <f t="shared" si="3"/>
        <v>-80</v>
      </c>
    </row>
    <row r="19">
      <c r="A19" s="4"/>
      <c r="B19" s="1" t="s">
        <v>17</v>
      </c>
      <c r="C19" s="4">
        <v>45520.0</v>
      </c>
      <c r="D19" s="1">
        <v>180.0</v>
      </c>
      <c r="E19" s="1" t="s">
        <v>20</v>
      </c>
      <c r="F19" s="2">
        <v>3.75</v>
      </c>
      <c r="G19" s="1">
        <v>10.0</v>
      </c>
      <c r="H19" s="1" t="s">
        <v>15</v>
      </c>
      <c r="I19" s="2">
        <v>11.6</v>
      </c>
      <c r="J19" s="1" t="s">
        <v>21</v>
      </c>
      <c r="K19" s="5">
        <f t="shared" si="1"/>
        <v>2.093333333</v>
      </c>
      <c r="L19" s="6">
        <f t="shared" si="2"/>
        <v>3750</v>
      </c>
      <c r="M19" s="6">
        <f t="shared" si="3"/>
        <v>7850</v>
      </c>
    </row>
    <row r="20">
      <c r="A20" s="4"/>
      <c r="B20" s="1" t="s">
        <v>24</v>
      </c>
      <c r="C20" s="4">
        <v>45485.0</v>
      </c>
      <c r="D20" s="1">
        <v>200.0</v>
      </c>
      <c r="E20" s="1" t="s">
        <v>20</v>
      </c>
      <c r="F20" s="2">
        <v>2.48</v>
      </c>
      <c r="G20" s="1">
        <v>3.0</v>
      </c>
      <c r="H20" s="1" t="s">
        <v>15</v>
      </c>
      <c r="I20" s="2">
        <v>2.0</v>
      </c>
      <c r="J20" s="1" t="s">
        <v>16</v>
      </c>
      <c r="K20" s="5">
        <f t="shared" si="1"/>
        <v>-0.1935483871</v>
      </c>
      <c r="L20" s="6">
        <f t="shared" si="2"/>
        <v>744</v>
      </c>
      <c r="M20" s="6">
        <f t="shared" si="3"/>
        <v>-144</v>
      </c>
    </row>
    <row r="21">
      <c r="A21" s="4"/>
      <c r="B21" s="1" t="s">
        <v>25</v>
      </c>
      <c r="C21" s="4">
        <v>45485.0</v>
      </c>
      <c r="D21" s="1">
        <v>1000.0</v>
      </c>
      <c r="E21" s="1" t="s">
        <v>20</v>
      </c>
      <c r="F21" s="2">
        <v>5.15</v>
      </c>
      <c r="G21" s="1">
        <v>2.0</v>
      </c>
      <c r="H21" s="1" t="s">
        <v>15</v>
      </c>
      <c r="I21" s="2">
        <v>4.0</v>
      </c>
      <c r="J21" s="1" t="s">
        <v>16</v>
      </c>
      <c r="K21" s="5">
        <f t="shared" si="1"/>
        <v>-0.2233009709</v>
      </c>
      <c r="L21" s="6">
        <f t="shared" si="2"/>
        <v>1030</v>
      </c>
      <c r="M21" s="6">
        <f t="shared" si="3"/>
        <v>-230</v>
      </c>
    </row>
    <row r="22">
      <c r="A22" s="4">
        <v>45481.0</v>
      </c>
      <c r="B22" s="1" t="s">
        <v>26</v>
      </c>
      <c r="C22" s="4">
        <v>45520.0</v>
      </c>
      <c r="D22" s="1">
        <v>415.0</v>
      </c>
      <c r="E22" s="1" t="s">
        <v>20</v>
      </c>
      <c r="F22" s="2">
        <f>((6.55*3)+(2*6))/G22</f>
        <v>6.33</v>
      </c>
      <c r="G22" s="1">
        <f>3+2</f>
        <v>5</v>
      </c>
      <c r="H22" s="1" t="s">
        <v>27</v>
      </c>
      <c r="I22" s="2">
        <f>((2*8.3)+(12.05*3)/G18)</f>
        <v>34.675</v>
      </c>
      <c r="J22" s="1" t="s">
        <v>21</v>
      </c>
      <c r="K22" s="5">
        <f t="shared" si="1"/>
        <v>4.477883096</v>
      </c>
      <c r="L22" s="6">
        <f t="shared" si="2"/>
        <v>3165</v>
      </c>
      <c r="M22" s="6">
        <f t="shared" si="3"/>
        <v>14172.5</v>
      </c>
    </row>
    <row r="23">
      <c r="A23" s="4"/>
      <c r="B23" s="1" t="s">
        <v>26</v>
      </c>
      <c r="C23" s="4">
        <v>45506.0</v>
      </c>
      <c r="D23" s="1">
        <v>405.0</v>
      </c>
      <c r="E23" s="1" t="s">
        <v>20</v>
      </c>
      <c r="F23" s="2">
        <f>((6.9+7)/G23)</f>
        <v>4.633333333</v>
      </c>
      <c r="G23" s="1">
        <f>2+1</f>
        <v>3</v>
      </c>
      <c r="H23" s="1" t="s">
        <v>27</v>
      </c>
      <c r="I23" s="2">
        <f>((9.3+(2*14))/G23)</f>
        <v>12.43333333</v>
      </c>
      <c r="J23" s="1" t="s">
        <v>21</v>
      </c>
      <c r="K23" s="5">
        <f t="shared" si="1"/>
        <v>1.683453237</v>
      </c>
      <c r="L23" s="6">
        <f t="shared" si="2"/>
        <v>1390</v>
      </c>
      <c r="M23" s="6">
        <f t="shared" si="3"/>
        <v>2340</v>
      </c>
    </row>
    <row r="24">
      <c r="A24" s="4"/>
      <c r="B24" s="1" t="s">
        <v>28</v>
      </c>
      <c r="C24" s="4">
        <v>45492.0</v>
      </c>
      <c r="D24" s="1">
        <v>150.0</v>
      </c>
      <c r="E24" s="1" t="s">
        <v>20</v>
      </c>
      <c r="F24" s="2">
        <v>2.6</v>
      </c>
      <c r="G24" s="1">
        <v>10.0</v>
      </c>
      <c r="H24" s="1" t="s">
        <v>15</v>
      </c>
      <c r="I24" s="2">
        <f>((7*5.2)+(3*1))/G24</f>
        <v>3.94</v>
      </c>
      <c r="J24" s="1" t="s">
        <v>21</v>
      </c>
      <c r="K24" s="5">
        <f t="shared" si="1"/>
        <v>0.5153846154</v>
      </c>
      <c r="L24" s="6">
        <f t="shared" si="2"/>
        <v>2600</v>
      </c>
      <c r="M24" s="6">
        <f t="shared" si="3"/>
        <v>1340</v>
      </c>
    </row>
    <row r="25">
      <c r="A25" s="4"/>
      <c r="B25" s="1" t="s">
        <v>17</v>
      </c>
      <c r="C25" s="4">
        <v>45492.0</v>
      </c>
      <c r="D25" s="1">
        <v>190.0</v>
      </c>
      <c r="E25" s="1" t="s">
        <v>20</v>
      </c>
      <c r="F25" s="2">
        <v>1.76</v>
      </c>
      <c r="G25" s="1">
        <v>10.0</v>
      </c>
      <c r="H25" s="1" t="s">
        <v>15</v>
      </c>
      <c r="I25" s="2">
        <v>3.5</v>
      </c>
      <c r="J25" s="1" t="s">
        <v>21</v>
      </c>
      <c r="K25" s="5">
        <f t="shared" si="1"/>
        <v>0.9886363636</v>
      </c>
      <c r="L25" s="6">
        <f t="shared" si="2"/>
        <v>1760</v>
      </c>
      <c r="M25" s="6">
        <f t="shared" si="3"/>
        <v>1740</v>
      </c>
    </row>
    <row r="26">
      <c r="A26" s="4"/>
      <c r="B26" s="1" t="s">
        <v>29</v>
      </c>
      <c r="C26" s="4">
        <v>45485.0</v>
      </c>
      <c r="D26" s="1">
        <v>550.0</v>
      </c>
      <c r="E26" s="1" t="s">
        <v>20</v>
      </c>
      <c r="F26" s="2">
        <v>2.15</v>
      </c>
      <c r="G26" s="1">
        <v>5.0</v>
      </c>
      <c r="H26" s="1" t="s">
        <v>15</v>
      </c>
      <c r="I26" s="2">
        <f>0.78</f>
        <v>0.78</v>
      </c>
      <c r="J26" s="1" t="s">
        <v>16</v>
      </c>
      <c r="K26" s="5">
        <f t="shared" si="1"/>
        <v>-0.6372093023</v>
      </c>
      <c r="L26" s="6">
        <f t="shared" si="2"/>
        <v>1075</v>
      </c>
      <c r="M26" s="6">
        <f t="shared" si="3"/>
        <v>-685</v>
      </c>
    </row>
    <row r="27">
      <c r="A27" s="4">
        <v>45482.0</v>
      </c>
      <c r="B27" s="1" t="s">
        <v>30</v>
      </c>
      <c r="C27" s="4">
        <v>45492.0</v>
      </c>
      <c r="D27" s="1">
        <v>70.0</v>
      </c>
      <c r="E27" s="1" t="s">
        <v>20</v>
      </c>
      <c r="F27" s="2">
        <v>0.62</v>
      </c>
      <c r="G27" s="1">
        <v>10.0</v>
      </c>
      <c r="H27" s="1" t="s">
        <v>15</v>
      </c>
      <c r="I27" s="2">
        <f>((4*0.75)+(6*1.1))/G27</f>
        <v>0.96</v>
      </c>
      <c r="J27" s="1" t="s">
        <v>21</v>
      </c>
      <c r="K27" s="5">
        <f t="shared" si="1"/>
        <v>0.5483870968</v>
      </c>
      <c r="L27" s="6">
        <f t="shared" si="2"/>
        <v>620</v>
      </c>
      <c r="M27" s="6">
        <f t="shared" si="3"/>
        <v>340</v>
      </c>
    </row>
    <row r="28">
      <c r="A28" s="4"/>
      <c r="B28" s="1" t="s">
        <v>30</v>
      </c>
      <c r="C28" s="4">
        <v>45485.0</v>
      </c>
      <c r="D28" s="1">
        <v>67.0</v>
      </c>
      <c r="E28" s="1" t="s">
        <v>20</v>
      </c>
      <c r="F28" s="2">
        <v>0.64</v>
      </c>
      <c r="G28" s="1">
        <v>4.0</v>
      </c>
      <c r="H28" s="1" t="s">
        <v>15</v>
      </c>
      <c r="I28" s="2">
        <v>0.4</v>
      </c>
      <c r="J28" s="1" t="s">
        <v>16</v>
      </c>
      <c r="K28" s="5">
        <f t="shared" si="1"/>
        <v>-0.375</v>
      </c>
      <c r="L28" s="6">
        <f t="shared" si="2"/>
        <v>256</v>
      </c>
      <c r="M28" s="6">
        <f t="shared" si="3"/>
        <v>-96</v>
      </c>
    </row>
    <row r="29">
      <c r="A29" s="4"/>
      <c r="B29" s="1" t="s">
        <v>31</v>
      </c>
      <c r="C29" s="4">
        <v>45484.0</v>
      </c>
      <c r="D29" s="1">
        <v>492.0</v>
      </c>
      <c r="E29" s="1" t="s">
        <v>14</v>
      </c>
      <c r="F29" s="2">
        <v>0.76</v>
      </c>
      <c r="G29" s="1">
        <v>5.0</v>
      </c>
      <c r="H29" s="1" t="s">
        <v>18</v>
      </c>
      <c r="I29" s="2">
        <v>1.25</v>
      </c>
      <c r="J29" s="1" t="s">
        <v>21</v>
      </c>
      <c r="K29" s="5">
        <f t="shared" si="1"/>
        <v>0.6447368421</v>
      </c>
      <c r="L29" s="6">
        <f t="shared" si="2"/>
        <v>380</v>
      </c>
      <c r="M29" s="6">
        <f t="shared" si="3"/>
        <v>245</v>
      </c>
    </row>
    <row r="30">
      <c r="A30" s="4"/>
      <c r="B30" s="1" t="s">
        <v>32</v>
      </c>
      <c r="C30" s="4">
        <v>45485.0</v>
      </c>
      <c r="D30" s="1">
        <v>550.0</v>
      </c>
      <c r="E30" s="1" t="s">
        <v>14</v>
      </c>
      <c r="F30" s="2">
        <v>0.76</v>
      </c>
      <c r="G30" s="1">
        <v>6.0</v>
      </c>
      <c r="H30" s="1" t="s">
        <v>18</v>
      </c>
      <c r="I30" s="2">
        <v>0.5</v>
      </c>
      <c r="J30" s="1" t="s">
        <v>16</v>
      </c>
      <c r="K30" s="5">
        <f t="shared" si="1"/>
        <v>-0.3421052632</v>
      </c>
      <c r="L30" s="6">
        <f t="shared" si="2"/>
        <v>456</v>
      </c>
      <c r="M30" s="6">
        <f t="shared" si="3"/>
        <v>-156</v>
      </c>
    </row>
    <row r="31">
      <c r="A31" s="4"/>
      <c r="B31" s="1" t="s">
        <v>32</v>
      </c>
      <c r="C31" s="4">
        <v>45483.0</v>
      </c>
      <c r="D31" s="1">
        <v>554.0</v>
      </c>
      <c r="E31" s="1" t="s">
        <v>14</v>
      </c>
      <c r="F31" s="2">
        <v>0.47</v>
      </c>
      <c r="G31" s="1">
        <v>10.0</v>
      </c>
      <c r="H31" s="1" t="s">
        <v>18</v>
      </c>
      <c r="I31" s="2">
        <v>0.2</v>
      </c>
      <c r="J31" s="1" t="s">
        <v>16</v>
      </c>
      <c r="K31" s="5">
        <f t="shared" si="1"/>
        <v>-0.5744680851</v>
      </c>
      <c r="L31" s="6">
        <f t="shared" si="2"/>
        <v>470</v>
      </c>
      <c r="M31" s="6">
        <f t="shared" si="3"/>
        <v>-270</v>
      </c>
    </row>
    <row r="32">
      <c r="A32" s="4">
        <v>45484.0</v>
      </c>
      <c r="B32" s="1" t="s">
        <v>30</v>
      </c>
      <c r="C32" s="4">
        <v>45492.0</v>
      </c>
      <c r="D32" s="1">
        <v>65.0</v>
      </c>
      <c r="E32" s="1" t="s">
        <v>20</v>
      </c>
      <c r="F32" s="2">
        <v>1.51</v>
      </c>
      <c r="G32" s="1">
        <v>10.0</v>
      </c>
      <c r="H32" s="1" t="s">
        <v>15</v>
      </c>
      <c r="I32" s="2">
        <v>3.85</v>
      </c>
      <c r="J32" s="1" t="s">
        <v>21</v>
      </c>
      <c r="K32" s="5">
        <f t="shared" si="1"/>
        <v>1.549668874</v>
      </c>
      <c r="L32" s="6">
        <f t="shared" si="2"/>
        <v>1510</v>
      </c>
      <c r="M32" s="6">
        <f t="shared" si="3"/>
        <v>2340</v>
      </c>
    </row>
    <row r="33">
      <c r="A33" s="4"/>
      <c r="B33" s="1" t="s">
        <v>22</v>
      </c>
      <c r="C33" s="4">
        <v>45492.0</v>
      </c>
      <c r="D33" s="1">
        <v>230.0</v>
      </c>
      <c r="E33" s="1" t="s">
        <v>14</v>
      </c>
      <c r="F33" s="2">
        <v>3.8</v>
      </c>
      <c r="G33" s="1">
        <v>3.0</v>
      </c>
      <c r="H33" s="1" t="s">
        <v>18</v>
      </c>
      <c r="I33" s="2">
        <v>2.3</v>
      </c>
      <c r="J33" s="1" t="s">
        <v>16</v>
      </c>
      <c r="K33" s="5">
        <f t="shared" si="1"/>
        <v>-0.3947368421</v>
      </c>
      <c r="L33" s="6">
        <f t="shared" si="2"/>
        <v>1140</v>
      </c>
      <c r="M33" s="6">
        <f t="shared" si="3"/>
        <v>-450</v>
      </c>
    </row>
    <row r="34">
      <c r="A34" s="4"/>
      <c r="B34" s="1" t="s">
        <v>13</v>
      </c>
      <c r="C34" s="4">
        <v>45485.0</v>
      </c>
      <c r="D34" s="1">
        <v>130.0</v>
      </c>
      <c r="E34" s="1" t="s">
        <v>20</v>
      </c>
      <c r="F34" s="2">
        <v>0.68</v>
      </c>
      <c r="G34" s="1">
        <v>20.0</v>
      </c>
      <c r="H34" s="1" t="s">
        <v>15</v>
      </c>
      <c r="I34" s="6">
        <f>((10*1.1)+(10*1.35))/G34</f>
        <v>1.225</v>
      </c>
      <c r="J34" s="1" t="s">
        <v>21</v>
      </c>
      <c r="K34" s="5">
        <f t="shared" si="1"/>
        <v>0.8014705882</v>
      </c>
      <c r="L34" s="6">
        <f t="shared" si="2"/>
        <v>1360</v>
      </c>
      <c r="M34" s="6">
        <f t="shared" si="3"/>
        <v>1090</v>
      </c>
    </row>
    <row r="35">
      <c r="A35" s="4"/>
      <c r="B35" s="1" t="s">
        <v>22</v>
      </c>
      <c r="C35" s="4">
        <v>45485.0</v>
      </c>
      <c r="D35" s="1">
        <v>235.0</v>
      </c>
      <c r="E35" s="1" t="s">
        <v>14</v>
      </c>
      <c r="F35" s="2">
        <v>1.0</v>
      </c>
      <c r="G35" s="1">
        <v>10.0</v>
      </c>
      <c r="H35" s="1" t="s">
        <v>15</v>
      </c>
      <c r="I35" s="2">
        <f>((8*1)+(2*4))/G35</f>
        <v>1.6</v>
      </c>
      <c r="J35" s="1" t="s">
        <v>21</v>
      </c>
      <c r="K35" s="5">
        <f t="shared" si="1"/>
        <v>0.6</v>
      </c>
      <c r="L35" s="6">
        <f t="shared" si="2"/>
        <v>1000</v>
      </c>
      <c r="M35" s="6">
        <f t="shared" si="3"/>
        <v>600</v>
      </c>
    </row>
    <row r="36">
      <c r="A36" s="4">
        <v>45485.0</v>
      </c>
      <c r="B36" s="1" t="s">
        <v>33</v>
      </c>
      <c r="C36" s="4">
        <v>45492.0</v>
      </c>
      <c r="D36" s="1">
        <v>365.0</v>
      </c>
      <c r="E36" s="1" t="s">
        <v>20</v>
      </c>
      <c r="F36" s="2">
        <v>2.9</v>
      </c>
      <c r="G36" s="1">
        <v>4.0</v>
      </c>
      <c r="H36" s="1" t="s">
        <v>15</v>
      </c>
      <c r="I36" s="6">
        <f>6</f>
        <v>6</v>
      </c>
      <c r="J36" s="1" t="s">
        <v>21</v>
      </c>
      <c r="K36" s="5">
        <f t="shared" si="1"/>
        <v>1.068965517</v>
      </c>
      <c r="L36" s="6">
        <f t="shared" si="2"/>
        <v>1160</v>
      </c>
      <c r="M36" s="6">
        <f t="shared" si="3"/>
        <v>1240</v>
      </c>
    </row>
    <row r="37">
      <c r="A37" s="4"/>
      <c r="B37" s="1" t="s">
        <v>34</v>
      </c>
      <c r="C37" s="4">
        <v>45520.0</v>
      </c>
      <c r="D37" s="1">
        <v>360.0</v>
      </c>
      <c r="E37" s="1" t="s">
        <v>20</v>
      </c>
      <c r="F37" s="2">
        <v>3.8</v>
      </c>
      <c r="G37" s="1">
        <v>3.0</v>
      </c>
      <c r="H37" s="1" t="s">
        <v>27</v>
      </c>
      <c r="I37" s="2">
        <f>((4.9+13.35+18))/G37</f>
        <v>12.08333333</v>
      </c>
      <c r="J37" s="1" t="s">
        <v>21</v>
      </c>
      <c r="K37" s="5">
        <f t="shared" si="1"/>
        <v>2.179824561</v>
      </c>
      <c r="L37" s="6">
        <f t="shared" si="2"/>
        <v>1140</v>
      </c>
      <c r="M37" s="6">
        <f t="shared" si="3"/>
        <v>2485</v>
      </c>
    </row>
    <row r="38">
      <c r="A38" s="4"/>
      <c r="B38" s="1" t="s">
        <v>22</v>
      </c>
      <c r="C38" s="4">
        <v>45492.0</v>
      </c>
      <c r="D38" s="1">
        <v>255.0</v>
      </c>
      <c r="E38" s="1" t="s">
        <v>20</v>
      </c>
      <c r="F38" s="2">
        <v>2.9</v>
      </c>
      <c r="G38" s="1">
        <v>20.0</v>
      </c>
      <c r="H38" s="1" t="s">
        <v>15</v>
      </c>
      <c r="I38" s="2">
        <f>((15*5.8)+(5*7))/G38</f>
        <v>6.1</v>
      </c>
      <c r="J38" s="1" t="s">
        <v>21</v>
      </c>
      <c r="K38" s="5">
        <f t="shared" si="1"/>
        <v>1.103448276</v>
      </c>
      <c r="L38" s="6">
        <f t="shared" si="2"/>
        <v>5800</v>
      </c>
      <c r="M38" s="6">
        <f t="shared" si="3"/>
        <v>6400</v>
      </c>
    </row>
    <row r="39">
      <c r="A39" s="4"/>
      <c r="B39" s="1" t="s">
        <v>22</v>
      </c>
      <c r="C39" s="4">
        <v>45518.0</v>
      </c>
      <c r="D39" s="1">
        <v>200.0</v>
      </c>
      <c r="E39" s="1" t="s">
        <v>14</v>
      </c>
      <c r="F39" s="2">
        <v>2.75</v>
      </c>
      <c r="G39" s="1">
        <v>10.0</v>
      </c>
      <c r="H39" s="1" t="s">
        <v>27</v>
      </c>
      <c r="I39" s="2">
        <f>2.05</f>
        <v>2.05</v>
      </c>
      <c r="J39" s="1" t="s">
        <v>16</v>
      </c>
      <c r="K39" s="5">
        <f t="shared" si="1"/>
        <v>-0.2545454545</v>
      </c>
      <c r="L39" s="6">
        <f t="shared" si="2"/>
        <v>2750</v>
      </c>
      <c r="M39" s="6">
        <f t="shared" si="3"/>
        <v>-700</v>
      </c>
    </row>
    <row r="40">
      <c r="A40" s="4">
        <v>45488.0</v>
      </c>
      <c r="B40" s="1" t="s">
        <v>22</v>
      </c>
      <c r="C40" s="4">
        <v>45492.0</v>
      </c>
      <c r="D40" s="1">
        <v>250.0</v>
      </c>
      <c r="E40" s="1" t="s">
        <v>14</v>
      </c>
      <c r="F40" s="2">
        <v>5.1</v>
      </c>
      <c r="G40" s="1">
        <v>1.0</v>
      </c>
      <c r="H40" s="1" t="s">
        <v>15</v>
      </c>
      <c r="I40" s="2">
        <f>5.35</f>
        <v>5.35</v>
      </c>
      <c r="J40" s="1" t="s">
        <v>21</v>
      </c>
      <c r="K40" s="5">
        <f t="shared" si="1"/>
        <v>0.04901960784</v>
      </c>
      <c r="L40" s="6">
        <f t="shared" si="2"/>
        <v>510</v>
      </c>
      <c r="M40" s="6">
        <f t="shared" si="3"/>
        <v>25</v>
      </c>
    </row>
    <row r="41">
      <c r="A41" s="4"/>
      <c r="B41" s="1" t="s">
        <v>35</v>
      </c>
      <c r="C41" s="4">
        <v>45555.0</v>
      </c>
      <c r="D41" s="1">
        <v>94.0</v>
      </c>
      <c r="E41" s="1" t="s">
        <v>20</v>
      </c>
      <c r="F41" s="2">
        <v>2.3</v>
      </c>
      <c r="G41" s="1">
        <v>6.0</v>
      </c>
      <c r="H41" s="1" t="s">
        <v>27</v>
      </c>
      <c r="I41" s="2">
        <v>1.2</v>
      </c>
      <c r="J41" s="1" t="s">
        <v>16</v>
      </c>
      <c r="K41" s="5">
        <f t="shared" si="1"/>
        <v>-0.4782608696</v>
      </c>
      <c r="L41" s="6">
        <f t="shared" si="2"/>
        <v>1380</v>
      </c>
      <c r="M41" s="6">
        <f t="shared" si="3"/>
        <v>-660</v>
      </c>
    </row>
    <row r="42">
      <c r="A42" s="4"/>
      <c r="B42" s="1" t="s">
        <v>23</v>
      </c>
      <c r="C42" s="4">
        <v>45492.0</v>
      </c>
      <c r="D42" s="1">
        <v>80.0</v>
      </c>
      <c r="E42" s="1" t="s">
        <v>20</v>
      </c>
      <c r="F42" s="2">
        <v>0.8</v>
      </c>
      <c r="G42" s="1">
        <v>20.0</v>
      </c>
      <c r="H42" s="1" t="s">
        <v>15</v>
      </c>
      <c r="I42" s="2">
        <v>0.4</v>
      </c>
      <c r="J42" s="1" t="s">
        <v>16</v>
      </c>
      <c r="K42" s="5">
        <f t="shared" si="1"/>
        <v>-0.5</v>
      </c>
      <c r="L42" s="6">
        <f t="shared" si="2"/>
        <v>1600</v>
      </c>
      <c r="M42" s="6">
        <f t="shared" si="3"/>
        <v>-800</v>
      </c>
    </row>
    <row r="43">
      <c r="A43" s="4"/>
      <c r="B43" s="1" t="s">
        <v>23</v>
      </c>
      <c r="C43" s="4">
        <v>45520.0</v>
      </c>
      <c r="D43" s="1">
        <v>90.0</v>
      </c>
      <c r="E43" s="1" t="s">
        <v>20</v>
      </c>
      <c r="F43" s="2">
        <v>0.65</v>
      </c>
      <c r="G43" s="1">
        <v>20.0</v>
      </c>
      <c r="H43" s="1" t="s">
        <v>15</v>
      </c>
      <c r="I43" s="2">
        <v>0.5</v>
      </c>
      <c r="J43" s="1" t="s">
        <v>16</v>
      </c>
      <c r="K43" s="5">
        <f t="shared" si="1"/>
        <v>-0.2307692308</v>
      </c>
      <c r="L43" s="6">
        <f t="shared" si="2"/>
        <v>1300</v>
      </c>
      <c r="M43" s="6">
        <f t="shared" si="3"/>
        <v>-300</v>
      </c>
    </row>
    <row r="44">
      <c r="A44" s="4"/>
      <c r="B44" s="1" t="s">
        <v>29</v>
      </c>
      <c r="C44" s="4">
        <v>45492.0</v>
      </c>
      <c r="D44" s="1">
        <v>520.0</v>
      </c>
      <c r="E44" s="1" t="s">
        <v>20</v>
      </c>
      <c r="F44" s="2">
        <v>2.0</v>
      </c>
      <c r="G44" s="1">
        <v>5.0</v>
      </c>
      <c r="H44" s="1" t="s">
        <v>15</v>
      </c>
      <c r="I44" s="2">
        <v>0.53</v>
      </c>
      <c r="J44" s="1" t="s">
        <v>16</v>
      </c>
      <c r="K44" s="5">
        <f t="shared" si="1"/>
        <v>-0.735</v>
      </c>
      <c r="L44" s="6">
        <f t="shared" si="2"/>
        <v>1000</v>
      </c>
      <c r="M44" s="6">
        <f t="shared" si="3"/>
        <v>-735</v>
      </c>
    </row>
    <row r="45">
      <c r="A45" s="4"/>
      <c r="B45" s="1" t="s">
        <v>36</v>
      </c>
      <c r="C45" s="4">
        <v>45492.0</v>
      </c>
      <c r="D45" s="1">
        <v>445.0</v>
      </c>
      <c r="E45" s="1" t="s">
        <v>14</v>
      </c>
      <c r="F45" s="2">
        <v>1.1</v>
      </c>
      <c r="G45" s="1">
        <v>20.0</v>
      </c>
      <c r="H45" s="1" t="s">
        <v>15</v>
      </c>
      <c r="I45" s="2">
        <v>2.1</v>
      </c>
      <c r="J45" s="1" t="s">
        <v>21</v>
      </c>
      <c r="K45" s="5">
        <f t="shared" si="1"/>
        <v>0.9090909091</v>
      </c>
      <c r="L45" s="6">
        <f t="shared" si="2"/>
        <v>2200</v>
      </c>
      <c r="M45" s="6">
        <f t="shared" si="3"/>
        <v>2000</v>
      </c>
    </row>
    <row r="46">
      <c r="A46" s="4"/>
      <c r="B46" s="1" t="s">
        <v>37</v>
      </c>
      <c r="C46" s="4">
        <v>45499.0</v>
      </c>
      <c r="D46" s="1">
        <v>145.0</v>
      </c>
      <c r="E46" s="1" t="s">
        <v>20</v>
      </c>
      <c r="F46" s="2">
        <v>1.35</v>
      </c>
      <c r="G46" s="1">
        <v>10.0</v>
      </c>
      <c r="H46" s="1" t="s">
        <v>15</v>
      </c>
      <c r="I46" s="2">
        <v>0.4</v>
      </c>
      <c r="J46" s="1" t="s">
        <v>16</v>
      </c>
      <c r="K46" s="5">
        <f t="shared" si="1"/>
        <v>-0.7037037037</v>
      </c>
      <c r="L46" s="6">
        <f t="shared" si="2"/>
        <v>1350</v>
      </c>
      <c r="M46" s="6">
        <f t="shared" si="3"/>
        <v>-950</v>
      </c>
    </row>
    <row r="47">
      <c r="A47" s="4"/>
      <c r="B47" s="1" t="s">
        <v>38</v>
      </c>
      <c r="C47" s="4">
        <v>45499.0</v>
      </c>
      <c r="D47" s="1">
        <v>175.0</v>
      </c>
      <c r="E47" s="1" t="s">
        <v>14</v>
      </c>
      <c r="F47" s="2">
        <v>1.7</v>
      </c>
      <c r="G47" s="1">
        <v>10.0</v>
      </c>
      <c r="H47" s="1" t="s">
        <v>15</v>
      </c>
      <c r="I47" s="2">
        <v>0.6</v>
      </c>
      <c r="J47" s="1" t="s">
        <v>16</v>
      </c>
      <c r="K47" s="5">
        <f t="shared" si="1"/>
        <v>-0.6470588235</v>
      </c>
      <c r="L47" s="6">
        <f t="shared" si="2"/>
        <v>1700</v>
      </c>
      <c r="M47" s="6">
        <f t="shared" si="3"/>
        <v>-1100</v>
      </c>
    </row>
    <row r="48">
      <c r="A48" s="4">
        <v>45489.0</v>
      </c>
      <c r="B48" s="1" t="s">
        <v>32</v>
      </c>
      <c r="C48" s="4">
        <v>45496.0</v>
      </c>
      <c r="D48" s="1">
        <v>556.0</v>
      </c>
      <c r="E48" s="1" t="s">
        <v>14</v>
      </c>
      <c r="F48" s="2">
        <v>0.89</v>
      </c>
      <c r="G48" s="1">
        <v>4.0</v>
      </c>
      <c r="H48" s="1" t="s">
        <v>15</v>
      </c>
      <c r="I48" s="2">
        <v>0.6</v>
      </c>
      <c r="J48" s="1" t="s">
        <v>16</v>
      </c>
      <c r="K48" s="5">
        <f t="shared" si="1"/>
        <v>-0.3258426966</v>
      </c>
      <c r="L48" s="6">
        <f t="shared" si="2"/>
        <v>356</v>
      </c>
      <c r="M48" s="6">
        <f t="shared" si="3"/>
        <v>-116</v>
      </c>
    </row>
    <row r="49">
      <c r="B49" s="1" t="s">
        <v>31</v>
      </c>
      <c r="C49" s="4">
        <v>45496.0</v>
      </c>
      <c r="D49" s="1">
        <v>486.0</v>
      </c>
      <c r="E49" s="1" t="s">
        <v>14</v>
      </c>
      <c r="F49" s="2">
        <v>1.78</v>
      </c>
      <c r="G49" s="1">
        <v>4.0</v>
      </c>
      <c r="H49" s="1" t="s">
        <v>15</v>
      </c>
      <c r="I49" s="2">
        <v>1.34</v>
      </c>
      <c r="J49" s="1" t="s">
        <v>16</v>
      </c>
      <c r="K49" s="5">
        <f t="shared" si="1"/>
        <v>-0.2471910112</v>
      </c>
      <c r="L49" s="6">
        <f t="shared" si="2"/>
        <v>712</v>
      </c>
      <c r="M49" s="6">
        <f t="shared" si="3"/>
        <v>-176</v>
      </c>
    </row>
    <row r="50">
      <c r="A50" s="4"/>
      <c r="B50" s="1" t="s">
        <v>39</v>
      </c>
      <c r="C50" s="4">
        <v>45513.0</v>
      </c>
      <c r="D50" s="1">
        <v>120.0</v>
      </c>
      <c r="E50" s="1" t="s">
        <v>20</v>
      </c>
      <c r="F50" s="2">
        <f>((1.19*5)+(2*0.91))/G50</f>
        <v>1.11</v>
      </c>
      <c r="G50" s="1">
        <f>5+2</f>
        <v>7</v>
      </c>
      <c r="H50" s="1" t="s">
        <v>27</v>
      </c>
      <c r="I50" s="2">
        <f>1.77</f>
        <v>1.77</v>
      </c>
      <c r="J50" s="1" t="s">
        <v>21</v>
      </c>
      <c r="K50" s="5">
        <f t="shared" si="1"/>
        <v>0.5945945946</v>
      </c>
      <c r="L50" s="6">
        <f t="shared" si="2"/>
        <v>777</v>
      </c>
      <c r="M50" s="6">
        <f t="shared" si="3"/>
        <v>462</v>
      </c>
    </row>
    <row r="51">
      <c r="A51" s="4">
        <v>45490.0</v>
      </c>
      <c r="B51" s="1" t="s">
        <v>31</v>
      </c>
      <c r="C51" s="4">
        <v>45490.0</v>
      </c>
      <c r="D51" s="1">
        <v>485.0</v>
      </c>
      <c r="E51" s="1" t="s">
        <v>20</v>
      </c>
      <c r="F51" s="2">
        <v>1.44</v>
      </c>
      <c r="G51" s="1">
        <v>5.0</v>
      </c>
      <c r="H51" s="1" t="s">
        <v>15</v>
      </c>
      <c r="I51" s="2">
        <v>1.2</v>
      </c>
      <c r="J51" s="1" t="s">
        <v>16</v>
      </c>
      <c r="K51" s="5">
        <f t="shared" si="1"/>
        <v>-0.1666666667</v>
      </c>
      <c r="L51" s="6">
        <f t="shared" si="2"/>
        <v>720</v>
      </c>
      <c r="M51" s="6">
        <f t="shared" si="3"/>
        <v>-120</v>
      </c>
    </row>
    <row r="52">
      <c r="A52" s="4"/>
      <c r="B52" s="1" t="s">
        <v>13</v>
      </c>
      <c r="C52" s="4">
        <v>45492.0</v>
      </c>
      <c r="D52" s="1">
        <v>115.0</v>
      </c>
      <c r="E52" s="1" t="s">
        <v>14</v>
      </c>
      <c r="F52" s="2">
        <v>0.79</v>
      </c>
      <c r="G52" s="1">
        <v>7.0</v>
      </c>
      <c r="H52" s="1" t="s">
        <v>18</v>
      </c>
      <c r="I52" s="2">
        <v>0.65</v>
      </c>
      <c r="J52" s="1" t="s">
        <v>16</v>
      </c>
      <c r="K52" s="5">
        <f t="shared" si="1"/>
        <v>-0.1772151899</v>
      </c>
      <c r="L52" s="6">
        <f t="shared" si="2"/>
        <v>553</v>
      </c>
      <c r="M52" s="6">
        <f t="shared" si="3"/>
        <v>-98</v>
      </c>
    </row>
    <row r="53">
      <c r="B53" s="1" t="s">
        <v>31</v>
      </c>
      <c r="C53" s="4">
        <v>45492.0</v>
      </c>
      <c r="D53" s="1">
        <v>480.0</v>
      </c>
      <c r="E53" s="1" t="s">
        <v>14</v>
      </c>
      <c r="F53" s="2">
        <v>2.07</v>
      </c>
      <c r="G53" s="1">
        <v>4.0</v>
      </c>
      <c r="H53" s="1" t="s">
        <v>18</v>
      </c>
      <c r="I53" s="2">
        <f>4.28</f>
        <v>4.28</v>
      </c>
      <c r="J53" s="1" t="s">
        <v>21</v>
      </c>
      <c r="K53" s="5">
        <f t="shared" si="1"/>
        <v>1.06763285</v>
      </c>
      <c r="L53" s="6">
        <f t="shared" si="2"/>
        <v>828</v>
      </c>
      <c r="M53" s="6">
        <f t="shared" si="3"/>
        <v>884</v>
      </c>
    </row>
    <row r="54">
      <c r="B54" s="1" t="s">
        <v>40</v>
      </c>
      <c r="C54" s="4">
        <v>45492.0</v>
      </c>
      <c r="D54" s="1">
        <v>480.0</v>
      </c>
      <c r="E54" s="1" t="s">
        <v>20</v>
      </c>
      <c r="F54" s="2">
        <v>0.55</v>
      </c>
      <c r="G54" s="1">
        <v>10.0</v>
      </c>
      <c r="H54" s="1" t="s">
        <v>15</v>
      </c>
      <c r="I54" s="2">
        <f>((1.1*5)+(5*3))/G54</f>
        <v>2.05</v>
      </c>
      <c r="J54" s="1" t="s">
        <v>21</v>
      </c>
      <c r="K54" s="5">
        <f t="shared" si="1"/>
        <v>2.727272727</v>
      </c>
      <c r="L54" s="6">
        <f t="shared" si="2"/>
        <v>550</v>
      </c>
      <c r="M54" s="6">
        <f t="shared" si="3"/>
        <v>1500</v>
      </c>
    </row>
    <row r="55">
      <c r="B55" s="1" t="s">
        <v>41</v>
      </c>
      <c r="C55" s="4">
        <v>45499.0</v>
      </c>
      <c r="D55" s="1">
        <v>310.0</v>
      </c>
      <c r="E55" s="1" t="s">
        <v>20</v>
      </c>
      <c r="F55" s="2">
        <v>1.35</v>
      </c>
      <c r="G55" s="1">
        <v>5.0</v>
      </c>
      <c r="H55" s="1" t="s">
        <v>15</v>
      </c>
      <c r="I55" s="2">
        <v>0.77</v>
      </c>
      <c r="J55" s="1" t="s">
        <v>16</v>
      </c>
      <c r="K55" s="5">
        <f t="shared" si="1"/>
        <v>-0.4296296296</v>
      </c>
      <c r="L55" s="6">
        <f t="shared" si="2"/>
        <v>675</v>
      </c>
      <c r="M55" s="6">
        <f t="shared" si="3"/>
        <v>-290</v>
      </c>
    </row>
    <row r="56">
      <c r="B56" s="1" t="s">
        <v>31</v>
      </c>
      <c r="C56" s="4">
        <v>45497.0</v>
      </c>
      <c r="D56" s="1">
        <v>473.0</v>
      </c>
      <c r="E56" s="1" t="s">
        <v>14</v>
      </c>
      <c r="F56" s="2">
        <v>1.89</v>
      </c>
      <c r="G56" s="1">
        <v>3.0</v>
      </c>
      <c r="H56" s="1" t="s">
        <v>18</v>
      </c>
      <c r="I56" s="2">
        <v>8.0</v>
      </c>
      <c r="J56" s="1" t="s">
        <v>21</v>
      </c>
      <c r="K56" s="5">
        <f t="shared" si="1"/>
        <v>3.232804233</v>
      </c>
      <c r="L56" s="6">
        <f t="shared" si="2"/>
        <v>567</v>
      </c>
      <c r="M56" s="6">
        <f t="shared" si="3"/>
        <v>1833</v>
      </c>
    </row>
    <row r="57">
      <c r="B57" s="1" t="s">
        <v>30</v>
      </c>
      <c r="C57" s="4">
        <v>45492.0</v>
      </c>
      <c r="D57" s="1">
        <v>65.0</v>
      </c>
      <c r="E57" s="1" t="s">
        <v>20</v>
      </c>
      <c r="F57" s="2">
        <v>0.78</v>
      </c>
      <c r="G57" s="1">
        <v>4.0</v>
      </c>
      <c r="H57" s="1" t="s">
        <v>15</v>
      </c>
      <c r="I57" s="2">
        <v>1.35</v>
      </c>
      <c r="J57" s="1" t="s">
        <v>21</v>
      </c>
      <c r="K57" s="5">
        <f t="shared" si="1"/>
        <v>0.7307692308</v>
      </c>
      <c r="L57" s="6">
        <f t="shared" si="2"/>
        <v>312</v>
      </c>
      <c r="M57" s="6">
        <f t="shared" si="3"/>
        <v>228</v>
      </c>
    </row>
    <row r="58">
      <c r="A58" s="4">
        <v>45491.0</v>
      </c>
      <c r="B58" s="1" t="s">
        <v>32</v>
      </c>
      <c r="C58" s="4">
        <v>45491.0</v>
      </c>
      <c r="D58" s="1">
        <v>559.0</v>
      </c>
      <c r="E58" s="1" t="s">
        <v>20</v>
      </c>
      <c r="F58" s="2">
        <v>1.1</v>
      </c>
      <c r="G58" s="1">
        <v>5.0</v>
      </c>
      <c r="H58" s="1" t="s">
        <v>15</v>
      </c>
      <c r="I58" s="2">
        <v>0.8</v>
      </c>
      <c r="J58" s="1" t="s">
        <v>16</v>
      </c>
      <c r="K58" s="5">
        <f t="shared" si="1"/>
        <v>-0.2727272727</v>
      </c>
      <c r="L58" s="6">
        <f t="shared" si="2"/>
        <v>550</v>
      </c>
      <c r="M58" s="6">
        <f t="shared" si="3"/>
        <v>-150</v>
      </c>
    </row>
    <row r="59">
      <c r="B59" s="1" t="s">
        <v>42</v>
      </c>
      <c r="C59" s="4">
        <v>45492.0</v>
      </c>
      <c r="D59" s="1">
        <v>30.0</v>
      </c>
      <c r="E59" s="1" t="s">
        <v>20</v>
      </c>
      <c r="F59" s="2">
        <v>0.14</v>
      </c>
      <c r="G59" s="1">
        <v>60.0</v>
      </c>
      <c r="H59" s="1" t="s">
        <v>15</v>
      </c>
      <c r="I59" s="2">
        <f>0.3</f>
        <v>0.3</v>
      </c>
      <c r="J59" s="1" t="s">
        <v>21</v>
      </c>
      <c r="K59" s="5">
        <f t="shared" si="1"/>
        <v>1.142857143</v>
      </c>
      <c r="L59" s="6">
        <f t="shared" si="2"/>
        <v>840</v>
      </c>
      <c r="M59" s="6">
        <f t="shared" si="3"/>
        <v>960</v>
      </c>
    </row>
    <row r="60">
      <c r="B60" s="1" t="s">
        <v>39</v>
      </c>
      <c r="C60" s="4">
        <v>45499.0</v>
      </c>
      <c r="D60" s="1">
        <v>120.0</v>
      </c>
      <c r="E60" s="1" t="s">
        <v>20</v>
      </c>
      <c r="F60" s="2">
        <f>((1.13*5)+(3*1.02))/G60</f>
        <v>1.08875</v>
      </c>
      <c r="G60" s="1">
        <f>5+3</f>
        <v>8</v>
      </c>
      <c r="H60" s="1" t="s">
        <v>15</v>
      </c>
      <c r="I60" s="2">
        <v>1.0</v>
      </c>
      <c r="J60" s="1" t="s">
        <v>16</v>
      </c>
      <c r="K60" s="5">
        <f t="shared" si="1"/>
        <v>-0.08151549943</v>
      </c>
      <c r="L60" s="6">
        <f t="shared" si="2"/>
        <v>871</v>
      </c>
      <c r="M60" s="6">
        <f t="shared" si="3"/>
        <v>-71</v>
      </c>
    </row>
    <row r="61">
      <c r="B61" s="1" t="s">
        <v>31</v>
      </c>
      <c r="C61" s="4">
        <v>45499.0</v>
      </c>
      <c r="D61" s="1">
        <v>472.0</v>
      </c>
      <c r="E61" s="1" t="s">
        <v>14</v>
      </c>
      <c r="F61" s="2">
        <v>2.47</v>
      </c>
      <c r="G61" s="1">
        <v>5.0</v>
      </c>
      <c r="H61" s="1" t="s">
        <v>18</v>
      </c>
      <c r="I61" s="2">
        <f>((2*4.12)+(3*5.35))/G61</f>
        <v>4.858</v>
      </c>
      <c r="J61" s="1" t="s">
        <v>21</v>
      </c>
      <c r="K61" s="5">
        <f t="shared" si="1"/>
        <v>0.9668016194</v>
      </c>
      <c r="L61" s="6">
        <f t="shared" si="2"/>
        <v>1235</v>
      </c>
      <c r="M61" s="6">
        <f t="shared" si="3"/>
        <v>1194</v>
      </c>
    </row>
    <row r="62">
      <c r="B62" s="1" t="s">
        <v>32</v>
      </c>
      <c r="C62" s="4">
        <v>45499.0</v>
      </c>
      <c r="D62" s="1">
        <v>550.0</v>
      </c>
      <c r="E62" s="1" t="s">
        <v>14</v>
      </c>
      <c r="F62" s="2">
        <v>1.53</v>
      </c>
      <c r="G62" s="1">
        <v>5.0</v>
      </c>
      <c r="H62" s="1" t="s">
        <v>18</v>
      </c>
      <c r="I62" s="2">
        <f>((2*3.45)+(11.3*3))/G62</f>
        <v>8.16</v>
      </c>
      <c r="J62" s="1" t="s">
        <v>21</v>
      </c>
      <c r="K62" s="5">
        <f t="shared" si="1"/>
        <v>4.333333333</v>
      </c>
      <c r="L62" s="6">
        <f t="shared" si="2"/>
        <v>765</v>
      </c>
      <c r="M62" s="6">
        <f t="shared" si="3"/>
        <v>3315</v>
      </c>
    </row>
    <row r="63">
      <c r="B63" s="1" t="s">
        <v>35</v>
      </c>
      <c r="C63" s="4">
        <v>45499.0</v>
      </c>
      <c r="D63" s="1">
        <v>94.5</v>
      </c>
      <c r="E63" s="1" t="s">
        <v>20</v>
      </c>
      <c r="F63" s="2">
        <v>1.06</v>
      </c>
      <c r="G63" s="1">
        <v>6.0</v>
      </c>
      <c r="H63" s="1" t="s">
        <v>15</v>
      </c>
      <c r="I63" s="2">
        <v>1.0</v>
      </c>
      <c r="J63" s="1" t="s">
        <v>16</v>
      </c>
      <c r="K63" s="5">
        <f t="shared" si="1"/>
        <v>-0.05660377358</v>
      </c>
      <c r="L63" s="6">
        <f t="shared" si="2"/>
        <v>636</v>
      </c>
      <c r="M63" s="6">
        <f t="shared" si="3"/>
        <v>-36</v>
      </c>
    </row>
    <row r="64">
      <c r="B64" s="1" t="s">
        <v>29</v>
      </c>
      <c r="C64" s="4">
        <v>45534.0</v>
      </c>
      <c r="D64" s="1">
        <v>400.0</v>
      </c>
      <c r="E64" s="1" t="s">
        <v>14</v>
      </c>
      <c r="F64" s="2">
        <v>6.1</v>
      </c>
      <c r="G64" s="1">
        <v>1.0</v>
      </c>
      <c r="H64" s="1" t="s">
        <v>15</v>
      </c>
      <c r="I64" s="2">
        <v>2.0</v>
      </c>
      <c r="J64" s="1" t="s">
        <v>16</v>
      </c>
      <c r="K64" s="5">
        <f t="shared" si="1"/>
        <v>-0.6721311475</v>
      </c>
      <c r="L64" s="6">
        <f t="shared" si="2"/>
        <v>610</v>
      </c>
      <c r="M64" s="6">
        <f t="shared" si="3"/>
        <v>-410</v>
      </c>
    </row>
    <row r="65">
      <c r="B65" s="1" t="s">
        <v>43</v>
      </c>
      <c r="C65" s="4">
        <v>45520.0</v>
      </c>
      <c r="D65" s="1">
        <v>25.0</v>
      </c>
      <c r="E65" s="1" t="s">
        <v>20</v>
      </c>
      <c r="F65" s="2">
        <v>1.75</v>
      </c>
      <c r="G65" s="1">
        <v>4.0</v>
      </c>
      <c r="H65" s="1" t="s">
        <v>27</v>
      </c>
      <c r="I65" s="2">
        <f>((4.55*4)/G48)</f>
        <v>4.55</v>
      </c>
      <c r="J65" s="1" t="s">
        <v>21</v>
      </c>
      <c r="K65" s="5">
        <f t="shared" si="1"/>
        <v>1.6</v>
      </c>
      <c r="L65" s="6">
        <f t="shared" si="2"/>
        <v>700</v>
      </c>
      <c r="M65" s="6">
        <f t="shared" si="3"/>
        <v>1120</v>
      </c>
    </row>
    <row r="66">
      <c r="B66" s="1" t="s">
        <v>44</v>
      </c>
      <c r="C66" s="4">
        <v>45520.0</v>
      </c>
      <c r="D66" s="1">
        <v>2.31</v>
      </c>
      <c r="E66" s="1" t="s">
        <v>14</v>
      </c>
      <c r="F66" s="2">
        <v>2.31</v>
      </c>
      <c r="G66" s="1">
        <v>10.0</v>
      </c>
      <c r="H66" s="1" t="s">
        <v>15</v>
      </c>
      <c r="I66" s="2">
        <f>((10*4.6))/G66</f>
        <v>4.6</v>
      </c>
      <c r="J66" s="1" t="s">
        <v>21</v>
      </c>
      <c r="K66" s="5">
        <f t="shared" si="1"/>
        <v>0.9913419913</v>
      </c>
      <c r="L66" s="6">
        <f t="shared" si="2"/>
        <v>2310</v>
      </c>
      <c r="M66" s="6">
        <f t="shared" si="3"/>
        <v>2290</v>
      </c>
    </row>
    <row r="67">
      <c r="B67" s="1" t="s">
        <v>32</v>
      </c>
      <c r="C67" s="4">
        <v>45491.0</v>
      </c>
      <c r="D67" s="1">
        <v>554.0</v>
      </c>
      <c r="E67" s="1" t="s">
        <v>20</v>
      </c>
      <c r="F67" s="2">
        <v>1.03</v>
      </c>
      <c r="G67" s="1">
        <v>3.0</v>
      </c>
      <c r="H67" s="1" t="s">
        <v>15</v>
      </c>
      <c r="I67" s="2">
        <v>1.1</v>
      </c>
      <c r="J67" s="1" t="s">
        <v>21</v>
      </c>
      <c r="K67" s="5">
        <f t="shared" si="1"/>
        <v>0.06796116505</v>
      </c>
      <c r="L67" s="6">
        <f t="shared" si="2"/>
        <v>309</v>
      </c>
      <c r="M67" s="6">
        <f t="shared" si="3"/>
        <v>21</v>
      </c>
    </row>
    <row r="68">
      <c r="A68" s="4">
        <v>45492.0</v>
      </c>
      <c r="B68" s="1" t="s">
        <v>45</v>
      </c>
      <c r="C68" s="4">
        <v>45499.0</v>
      </c>
      <c r="D68" s="1">
        <v>75.0</v>
      </c>
      <c r="E68" s="1" t="s">
        <v>20</v>
      </c>
      <c r="F68" s="2">
        <v>0.29</v>
      </c>
      <c r="G68" s="1">
        <v>40.0</v>
      </c>
      <c r="H68" s="1" t="s">
        <v>15</v>
      </c>
      <c r="I68" s="2">
        <v>1.0</v>
      </c>
      <c r="J68" s="1" t="s">
        <v>21</v>
      </c>
      <c r="K68" s="5">
        <f t="shared" si="1"/>
        <v>2.448275862</v>
      </c>
      <c r="L68" s="6">
        <f t="shared" si="2"/>
        <v>1160</v>
      </c>
      <c r="M68" s="6">
        <f t="shared" si="3"/>
        <v>2840</v>
      </c>
    </row>
    <row r="69">
      <c r="A69" s="4"/>
      <c r="B69" s="1" t="s">
        <v>22</v>
      </c>
      <c r="C69" s="4">
        <v>45520.0</v>
      </c>
      <c r="D69" s="1">
        <v>200.0</v>
      </c>
      <c r="E69" s="1" t="s">
        <v>14</v>
      </c>
      <c r="F69" s="2">
        <v>3.24</v>
      </c>
      <c r="G69" s="1">
        <v>10.0</v>
      </c>
      <c r="H69" s="1" t="s">
        <v>15</v>
      </c>
      <c r="I69" s="2">
        <f>((5*5)+(5*3.4))/G69</f>
        <v>4.2</v>
      </c>
      <c r="J69" s="1" t="s">
        <v>21</v>
      </c>
      <c r="K69" s="5">
        <f t="shared" si="1"/>
        <v>0.2962962963</v>
      </c>
      <c r="L69" s="6">
        <f t="shared" si="2"/>
        <v>3240</v>
      </c>
      <c r="M69" s="6">
        <f t="shared" si="3"/>
        <v>960</v>
      </c>
    </row>
    <row r="70">
      <c r="A70" s="4"/>
      <c r="B70" s="1" t="s">
        <v>46</v>
      </c>
      <c r="C70" s="4">
        <v>45499.0</v>
      </c>
      <c r="D70" s="1">
        <v>220.0</v>
      </c>
      <c r="E70" s="1" t="s">
        <v>14</v>
      </c>
      <c r="F70" s="2">
        <v>1.56</v>
      </c>
      <c r="G70" s="1">
        <v>20.0</v>
      </c>
      <c r="H70" s="1" t="s">
        <v>15</v>
      </c>
      <c r="I70" s="2">
        <v>3.5</v>
      </c>
      <c r="J70" s="1" t="s">
        <v>21</v>
      </c>
      <c r="K70" s="5">
        <f t="shared" si="1"/>
        <v>1.243589744</v>
      </c>
      <c r="L70" s="6">
        <f t="shared" si="2"/>
        <v>3120</v>
      </c>
      <c r="M70" s="6">
        <f t="shared" si="3"/>
        <v>3880</v>
      </c>
    </row>
    <row r="71">
      <c r="A71" s="4">
        <v>45496.0</v>
      </c>
      <c r="B71" s="1" t="s">
        <v>47</v>
      </c>
      <c r="C71" s="4">
        <v>45499.0</v>
      </c>
      <c r="D71" s="1">
        <v>38.0</v>
      </c>
      <c r="E71" s="1" t="s">
        <v>20</v>
      </c>
      <c r="F71" s="2">
        <v>0.29</v>
      </c>
      <c r="G71" s="1">
        <v>10.0</v>
      </c>
      <c r="H71" s="1" t="s">
        <v>15</v>
      </c>
      <c r="I71" s="2">
        <v>0.6</v>
      </c>
      <c r="J71" s="1" t="s">
        <v>21</v>
      </c>
      <c r="K71" s="5">
        <f t="shared" si="1"/>
        <v>1.068965517</v>
      </c>
      <c r="L71" s="6">
        <f t="shared" si="2"/>
        <v>290</v>
      </c>
      <c r="M71" s="6">
        <f t="shared" si="3"/>
        <v>310</v>
      </c>
    </row>
    <row r="72">
      <c r="B72" s="1" t="s">
        <v>31</v>
      </c>
      <c r="C72" s="4">
        <v>45499.0</v>
      </c>
      <c r="D72" s="1">
        <v>475.0</v>
      </c>
      <c r="E72" s="1" t="s">
        <v>14</v>
      </c>
      <c r="F72" s="2">
        <v>1.52</v>
      </c>
      <c r="G72" s="1">
        <v>3.0</v>
      </c>
      <c r="H72" s="1" t="s">
        <v>18</v>
      </c>
      <c r="I72" s="2">
        <v>7.15</v>
      </c>
      <c r="J72" s="1" t="s">
        <v>21</v>
      </c>
      <c r="K72" s="5">
        <f t="shared" si="1"/>
        <v>3.703947368</v>
      </c>
      <c r="L72" s="6">
        <f t="shared" si="2"/>
        <v>456</v>
      </c>
      <c r="M72" s="6">
        <f t="shared" si="3"/>
        <v>1689</v>
      </c>
    </row>
    <row r="73">
      <c r="B73" s="1" t="s">
        <v>34</v>
      </c>
      <c r="C73" s="4">
        <v>45520.0</v>
      </c>
      <c r="D73" s="1">
        <v>360.0</v>
      </c>
      <c r="E73" s="1" t="s">
        <v>20</v>
      </c>
      <c r="F73" s="2">
        <v>6.85</v>
      </c>
      <c r="G73" s="1">
        <v>1.0</v>
      </c>
      <c r="H73" s="1" t="s">
        <v>18</v>
      </c>
      <c r="I73" s="2">
        <v>39.0</v>
      </c>
      <c r="J73" s="1" t="s">
        <v>21</v>
      </c>
      <c r="K73" s="5">
        <f t="shared" si="1"/>
        <v>4.693430657</v>
      </c>
      <c r="L73" s="6">
        <f t="shared" si="2"/>
        <v>685</v>
      </c>
      <c r="M73" s="6">
        <f t="shared" si="3"/>
        <v>3215</v>
      </c>
    </row>
    <row r="74">
      <c r="B74" s="1" t="s">
        <v>22</v>
      </c>
      <c r="C74" s="4">
        <v>45499.0</v>
      </c>
      <c r="D74" s="1">
        <v>222.5</v>
      </c>
      <c r="E74" s="1" t="s">
        <v>14</v>
      </c>
      <c r="F74" s="2">
        <v>2.52</v>
      </c>
      <c r="G74" s="1">
        <v>3.0</v>
      </c>
      <c r="H74" s="1" t="s">
        <v>18</v>
      </c>
      <c r="I74" s="2">
        <v>7.1</v>
      </c>
      <c r="J74" s="1" t="s">
        <v>21</v>
      </c>
      <c r="K74" s="5">
        <f t="shared" si="1"/>
        <v>1.817460317</v>
      </c>
      <c r="L74" s="6">
        <f t="shared" si="2"/>
        <v>756</v>
      </c>
      <c r="M74" s="6">
        <f t="shared" si="3"/>
        <v>1374</v>
      </c>
    </row>
    <row r="75">
      <c r="A75" s="4"/>
      <c r="B75" s="1" t="s">
        <v>32</v>
      </c>
      <c r="C75" s="4">
        <v>45499.0</v>
      </c>
      <c r="D75" s="1">
        <v>550.0</v>
      </c>
      <c r="E75" s="1" t="s">
        <v>14</v>
      </c>
      <c r="F75" s="2">
        <v>0.8</v>
      </c>
      <c r="G75" s="1">
        <v>50.0</v>
      </c>
      <c r="H75" s="1" t="s">
        <v>18</v>
      </c>
      <c r="I75" s="2">
        <v>3.2</v>
      </c>
      <c r="J75" s="1" t="s">
        <v>21</v>
      </c>
      <c r="K75" s="5">
        <f t="shared" si="1"/>
        <v>3</v>
      </c>
      <c r="L75" s="6">
        <f t="shared" si="2"/>
        <v>4000</v>
      </c>
      <c r="M75" s="6">
        <f t="shared" si="3"/>
        <v>12000</v>
      </c>
    </row>
    <row r="76">
      <c r="A76" s="4">
        <v>45497.0</v>
      </c>
      <c r="B76" s="1" t="s">
        <v>32</v>
      </c>
      <c r="C76" s="4">
        <v>45499.0</v>
      </c>
      <c r="D76" s="1">
        <v>540.0</v>
      </c>
      <c r="E76" s="1" t="s">
        <v>14</v>
      </c>
      <c r="F76" s="2">
        <v>1.99</v>
      </c>
      <c r="G76" s="1">
        <v>4.0</v>
      </c>
      <c r="H76" s="1" t="s">
        <v>15</v>
      </c>
      <c r="I76" s="2">
        <v>4.0</v>
      </c>
      <c r="J76" s="1" t="s">
        <v>21</v>
      </c>
      <c r="K76" s="5">
        <f t="shared" si="1"/>
        <v>1.010050251</v>
      </c>
      <c r="L76" s="6">
        <f t="shared" si="2"/>
        <v>796</v>
      </c>
      <c r="M76" s="6">
        <f t="shared" si="3"/>
        <v>804</v>
      </c>
    </row>
    <row r="77">
      <c r="A77" s="4"/>
      <c r="B77" s="1" t="s">
        <v>23</v>
      </c>
      <c r="C77" s="4">
        <v>45506.0</v>
      </c>
      <c r="D77" s="1">
        <v>80.0</v>
      </c>
      <c r="E77" s="1" t="s">
        <v>20</v>
      </c>
      <c r="F77" s="2">
        <v>0.54</v>
      </c>
      <c r="G77" s="1">
        <v>15.0</v>
      </c>
      <c r="H77" s="1" t="s">
        <v>15</v>
      </c>
      <c r="I77" s="2">
        <v>0.4</v>
      </c>
      <c r="J77" s="1" t="s">
        <v>16</v>
      </c>
      <c r="K77" s="5">
        <f t="shared" si="1"/>
        <v>-0.2592592593</v>
      </c>
      <c r="L77" s="6">
        <f t="shared" si="2"/>
        <v>810</v>
      </c>
      <c r="M77" s="6">
        <f t="shared" si="3"/>
        <v>-210</v>
      </c>
    </row>
    <row r="78">
      <c r="A78" s="4"/>
      <c r="B78" s="1" t="s">
        <v>31</v>
      </c>
      <c r="C78" s="4">
        <v>45506.0</v>
      </c>
      <c r="D78" s="1">
        <v>480.0</v>
      </c>
      <c r="E78" s="1" t="s">
        <v>20</v>
      </c>
      <c r="F78" s="2">
        <v>2.39</v>
      </c>
      <c r="G78" s="1">
        <v>10.0</v>
      </c>
      <c r="H78" s="1" t="s">
        <v>15</v>
      </c>
      <c r="I78" s="2">
        <v>1.0</v>
      </c>
      <c r="J78" s="1" t="s">
        <v>16</v>
      </c>
      <c r="K78" s="5">
        <f t="shared" si="1"/>
        <v>-0.5815899582</v>
      </c>
      <c r="L78" s="6">
        <f t="shared" si="2"/>
        <v>2390</v>
      </c>
      <c r="M78" s="6">
        <f t="shared" si="3"/>
        <v>-1390</v>
      </c>
    </row>
    <row r="79">
      <c r="A79" s="4">
        <v>45498.0</v>
      </c>
      <c r="B79" s="1" t="s">
        <v>32</v>
      </c>
      <c r="C79" s="4">
        <v>45499.0</v>
      </c>
      <c r="D79" s="1">
        <v>538.0</v>
      </c>
      <c r="E79" s="1" t="s">
        <v>14</v>
      </c>
      <c r="F79" s="2">
        <f>((1.26*4)+(20*0.25)+(10*0.4))/G79</f>
        <v>0.484137931</v>
      </c>
      <c r="G79" s="1">
        <f>4+15+10</f>
        <v>29</v>
      </c>
      <c r="H79" s="1" t="s">
        <v>18</v>
      </c>
      <c r="I79" s="2">
        <f>0.52</f>
        <v>0.52</v>
      </c>
      <c r="J79" s="1" t="s">
        <v>21</v>
      </c>
      <c r="K79" s="5">
        <f t="shared" si="1"/>
        <v>0.07407407407</v>
      </c>
      <c r="L79" s="6">
        <f t="shared" si="2"/>
        <v>1404</v>
      </c>
      <c r="M79" s="6">
        <f t="shared" si="3"/>
        <v>104</v>
      </c>
    </row>
    <row r="80">
      <c r="B80" s="1" t="s">
        <v>23</v>
      </c>
      <c r="C80" s="4">
        <v>45506.0</v>
      </c>
      <c r="D80" s="1">
        <v>80.0</v>
      </c>
      <c r="E80" s="1" t="s">
        <v>20</v>
      </c>
      <c r="F80" s="2">
        <v>0.35</v>
      </c>
      <c r="G80" s="1">
        <v>30.0</v>
      </c>
      <c r="H80" s="1" t="s">
        <v>15</v>
      </c>
      <c r="I80" s="2">
        <f>((15*1)+(15*1.08))/G80</f>
        <v>1.04</v>
      </c>
      <c r="J80" s="1" t="s">
        <v>21</v>
      </c>
      <c r="K80" s="5">
        <f t="shared" si="1"/>
        <v>1.971428571</v>
      </c>
      <c r="L80" s="6">
        <f t="shared" si="2"/>
        <v>1050</v>
      </c>
      <c r="M80" s="6">
        <f t="shared" si="3"/>
        <v>2070</v>
      </c>
    </row>
    <row r="81">
      <c r="A81" s="4"/>
      <c r="B81" s="1" t="s">
        <v>22</v>
      </c>
      <c r="C81" s="4">
        <v>45499.0</v>
      </c>
      <c r="D81" s="1">
        <v>225.0</v>
      </c>
      <c r="E81" s="1" t="s">
        <v>20</v>
      </c>
      <c r="F81" s="2">
        <v>1.39</v>
      </c>
      <c r="G81" s="1">
        <v>3.0</v>
      </c>
      <c r="H81" s="1" t="s">
        <v>15</v>
      </c>
      <c r="I81" s="2">
        <v>0.18</v>
      </c>
      <c r="J81" s="1" t="s">
        <v>16</v>
      </c>
      <c r="K81" s="5">
        <f t="shared" si="1"/>
        <v>-0.8705035971</v>
      </c>
      <c r="L81" s="6">
        <f t="shared" si="2"/>
        <v>417</v>
      </c>
      <c r="M81" s="6">
        <f t="shared" si="3"/>
        <v>-363</v>
      </c>
    </row>
    <row r="82">
      <c r="B82" s="1" t="s">
        <v>32</v>
      </c>
      <c r="C82" s="4">
        <v>45506.0</v>
      </c>
      <c r="D82" s="1">
        <v>550.0</v>
      </c>
      <c r="E82" s="1" t="s">
        <v>20</v>
      </c>
      <c r="F82" s="2">
        <v>2.36</v>
      </c>
      <c r="G82" s="1">
        <v>10.0</v>
      </c>
      <c r="H82" s="1" t="s">
        <v>15</v>
      </c>
      <c r="I82" s="2">
        <f>((5*4)+(5*4.4))/G82</f>
        <v>4.2</v>
      </c>
      <c r="J82" s="1" t="s">
        <v>21</v>
      </c>
      <c r="K82" s="5">
        <f t="shared" si="1"/>
        <v>0.7796610169</v>
      </c>
      <c r="L82" s="6">
        <f t="shared" si="2"/>
        <v>2360</v>
      </c>
      <c r="M82" s="6">
        <f t="shared" si="3"/>
        <v>1840</v>
      </c>
    </row>
    <row r="83">
      <c r="B83" s="1" t="s">
        <v>13</v>
      </c>
      <c r="C83" s="4">
        <v>45555.0</v>
      </c>
      <c r="D83" s="1">
        <v>140.0</v>
      </c>
      <c r="E83" s="1" t="s">
        <v>20</v>
      </c>
      <c r="F83" s="2">
        <v>2.2</v>
      </c>
      <c r="G83" s="1">
        <v>10.0</v>
      </c>
      <c r="H83" s="1" t="s">
        <v>15</v>
      </c>
      <c r="I83" s="2">
        <v>1.8</v>
      </c>
      <c r="J83" s="1" t="s">
        <v>16</v>
      </c>
      <c r="K83" s="5">
        <f t="shared" si="1"/>
        <v>-0.1818181818</v>
      </c>
      <c r="L83" s="6">
        <f t="shared" si="2"/>
        <v>2200</v>
      </c>
      <c r="M83" s="6">
        <f t="shared" si="3"/>
        <v>-400</v>
      </c>
    </row>
    <row r="84">
      <c r="A84" s="4">
        <v>45499.0</v>
      </c>
      <c r="B84" s="1" t="s">
        <v>22</v>
      </c>
      <c r="C84" s="4">
        <v>45499.0</v>
      </c>
      <c r="D84" s="1">
        <v>217.5</v>
      </c>
      <c r="E84" s="1" t="s">
        <v>20</v>
      </c>
      <c r="F84" s="2">
        <v>1.42</v>
      </c>
      <c r="G84" s="1">
        <v>10.0</v>
      </c>
      <c r="H84" s="1" t="s">
        <v>15</v>
      </c>
      <c r="I84" s="2">
        <f>((2*1.7)+(2*1.86)+(2*2.12)+(4*3.4))/G84</f>
        <v>2.496</v>
      </c>
      <c r="J84" s="1" t="s">
        <v>21</v>
      </c>
      <c r="K84" s="5">
        <f t="shared" si="1"/>
        <v>0.7577464789</v>
      </c>
      <c r="L84" s="6">
        <f t="shared" si="2"/>
        <v>1420</v>
      </c>
      <c r="M84" s="6">
        <f t="shared" si="3"/>
        <v>1076</v>
      </c>
    </row>
    <row r="85">
      <c r="A85" s="4">
        <v>45503.0</v>
      </c>
      <c r="B85" s="1" t="s">
        <v>13</v>
      </c>
      <c r="C85" s="4">
        <v>45513.0</v>
      </c>
      <c r="D85" s="1">
        <v>112.0</v>
      </c>
      <c r="E85" s="1" t="s">
        <v>20</v>
      </c>
      <c r="F85" s="2">
        <v>3.2</v>
      </c>
      <c r="G85" s="1">
        <v>10.0</v>
      </c>
      <c r="H85" s="1" t="s">
        <v>15</v>
      </c>
      <c r="I85" s="2">
        <f>((7*5.5)+(6*3))/G85</f>
        <v>5.65</v>
      </c>
      <c r="J85" s="1" t="s">
        <v>21</v>
      </c>
      <c r="K85" s="5">
        <f t="shared" si="1"/>
        <v>0.765625</v>
      </c>
      <c r="L85" s="6">
        <f t="shared" si="2"/>
        <v>3200</v>
      </c>
      <c r="M85" s="6">
        <f t="shared" si="3"/>
        <v>2450</v>
      </c>
    </row>
    <row r="86">
      <c r="A86" s="4">
        <v>45504.0</v>
      </c>
      <c r="B86" s="1" t="s">
        <v>32</v>
      </c>
      <c r="C86" s="4">
        <v>45505.0</v>
      </c>
      <c r="D86" s="1">
        <v>548.0</v>
      </c>
      <c r="E86" s="1" t="s">
        <v>14</v>
      </c>
      <c r="F86" s="2">
        <v>2.02</v>
      </c>
      <c r="G86" s="1">
        <v>10.0</v>
      </c>
      <c r="H86" s="1" t="s">
        <v>18</v>
      </c>
      <c r="I86" s="2">
        <f>2.31</f>
        <v>2.31</v>
      </c>
      <c r="J86" s="1" t="s">
        <v>21</v>
      </c>
      <c r="K86" s="5">
        <f t="shared" si="1"/>
        <v>0.1435643564</v>
      </c>
      <c r="L86" s="6">
        <f t="shared" si="2"/>
        <v>2020</v>
      </c>
      <c r="M86" s="6">
        <f t="shared" si="3"/>
        <v>290</v>
      </c>
    </row>
    <row r="87">
      <c r="A87" s="4"/>
      <c r="C87" s="4"/>
      <c r="E87" s="8"/>
      <c r="F87" s="2"/>
      <c r="H87" s="8"/>
      <c r="I87" s="2"/>
      <c r="J87" s="8"/>
      <c r="K87" s="5" t="str">
        <f t="shared" si="1"/>
        <v>#DIV/0!</v>
      </c>
      <c r="L87" s="6">
        <f t="shared" si="2"/>
        <v>0</v>
      </c>
      <c r="M87" s="6">
        <f t="shared" si="3"/>
        <v>0</v>
      </c>
    </row>
    <row r="88">
      <c r="F88" s="6"/>
      <c r="I88" s="6"/>
      <c r="K88" s="5"/>
      <c r="L88" s="6">
        <f t="shared" ref="L88:M88" si="4">sum(L2:L87)</f>
        <v>113795</v>
      </c>
      <c r="M88" s="6">
        <f t="shared" si="4"/>
        <v>112882.5</v>
      </c>
      <c r="N88" s="5">
        <f>(M88/L88)</f>
        <v>0.9919811943</v>
      </c>
    </row>
    <row r="89">
      <c r="F89" s="6"/>
      <c r="I89" s="6"/>
      <c r="K89" s="5"/>
      <c r="L89" s="2" t="s">
        <v>48</v>
      </c>
      <c r="M89" s="1" t="s">
        <v>49</v>
      </c>
      <c r="N89" s="1" t="s">
        <v>50</v>
      </c>
    </row>
    <row r="90">
      <c r="F90" s="6"/>
      <c r="I90" s="6"/>
      <c r="K90" s="5"/>
      <c r="L90" s="2"/>
    </row>
    <row r="91">
      <c r="F91" s="6"/>
      <c r="I91" s="6"/>
      <c r="K91" s="5"/>
      <c r="L91" s="6"/>
    </row>
    <row r="92">
      <c r="F92" s="6"/>
      <c r="I92" s="6"/>
      <c r="K92" s="5"/>
      <c r="L92" s="6"/>
    </row>
    <row r="93">
      <c r="F93" s="6"/>
      <c r="I93" s="6"/>
      <c r="K93" s="5"/>
      <c r="L93" s="6"/>
    </row>
    <row r="94">
      <c r="F94" s="6"/>
      <c r="I94" s="6"/>
      <c r="K94" s="5"/>
      <c r="L94" s="6"/>
    </row>
    <row r="95">
      <c r="F95" s="6"/>
      <c r="I95" s="6"/>
      <c r="K95" s="5"/>
      <c r="L95" s="6"/>
    </row>
    <row r="96">
      <c r="F96" s="6"/>
      <c r="I96" s="6"/>
      <c r="K96" s="5"/>
      <c r="L96" s="6"/>
    </row>
    <row r="97">
      <c r="F97" s="6"/>
      <c r="I97" s="6"/>
      <c r="K97" s="5"/>
      <c r="L97" s="6"/>
    </row>
    <row r="98">
      <c r="F98" s="6"/>
      <c r="I98" s="6"/>
      <c r="K98" s="5"/>
      <c r="L98" s="6"/>
    </row>
    <row r="99">
      <c r="F99" s="6"/>
      <c r="I99" s="6"/>
      <c r="K99" s="5"/>
      <c r="L99" s="6"/>
    </row>
    <row r="100">
      <c r="F100" s="6"/>
      <c r="I100" s="6"/>
      <c r="K100" s="5"/>
      <c r="L100" s="6"/>
    </row>
    <row r="101">
      <c r="F101" s="6"/>
      <c r="I101" s="6"/>
      <c r="K101" s="5"/>
      <c r="L101" s="6"/>
    </row>
    <row r="102">
      <c r="F102" s="6"/>
      <c r="I102" s="6"/>
      <c r="K102" s="5"/>
      <c r="L102" s="6"/>
    </row>
    <row r="103">
      <c r="F103" s="6"/>
      <c r="I103" s="6"/>
      <c r="K103" s="5"/>
      <c r="L103" s="6"/>
    </row>
    <row r="104">
      <c r="F104" s="6"/>
      <c r="I104" s="6"/>
      <c r="K104" s="5"/>
      <c r="L104" s="6"/>
    </row>
    <row r="105">
      <c r="F105" s="6"/>
      <c r="I105" s="6"/>
      <c r="K105" s="5"/>
      <c r="L105" s="6"/>
    </row>
    <row r="106">
      <c r="F106" s="6"/>
      <c r="I106" s="6"/>
      <c r="K106" s="5"/>
      <c r="L106" s="6"/>
    </row>
    <row r="107">
      <c r="F107" s="6"/>
      <c r="I107" s="6"/>
      <c r="K107" s="5"/>
      <c r="L107" s="6"/>
    </row>
    <row r="108">
      <c r="F108" s="6"/>
      <c r="I108" s="6"/>
      <c r="K108" s="5"/>
      <c r="L108" s="6"/>
    </row>
    <row r="109">
      <c r="F109" s="6"/>
      <c r="I109" s="6"/>
      <c r="K109" s="5"/>
      <c r="L109" s="6"/>
    </row>
    <row r="110">
      <c r="F110" s="6"/>
      <c r="I110" s="6"/>
      <c r="K110" s="5"/>
      <c r="L110" s="6"/>
    </row>
    <row r="111">
      <c r="F111" s="6"/>
      <c r="I111" s="6"/>
      <c r="K111" s="5"/>
      <c r="L111" s="6"/>
    </row>
    <row r="112">
      <c r="F112" s="6"/>
      <c r="I112" s="6"/>
      <c r="K112" s="5"/>
      <c r="L112" s="6"/>
    </row>
    <row r="113">
      <c r="F113" s="6"/>
      <c r="I113" s="6"/>
      <c r="K113" s="5"/>
      <c r="L113" s="6"/>
    </row>
    <row r="114">
      <c r="F114" s="6"/>
      <c r="I114" s="6"/>
      <c r="K114" s="5"/>
      <c r="L114" s="6"/>
    </row>
    <row r="115">
      <c r="F115" s="6"/>
      <c r="I115" s="6"/>
      <c r="K115" s="5"/>
      <c r="L115" s="6"/>
    </row>
    <row r="116">
      <c r="F116" s="6"/>
      <c r="I116" s="6"/>
      <c r="K116" s="5"/>
      <c r="L116" s="6"/>
    </row>
    <row r="117">
      <c r="F117" s="6"/>
      <c r="I117" s="6"/>
      <c r="K117" s="5"/>
      <c r="L117" s="6"/>
    </row>
    <row r="118">
      <c r="F118" s="6"/>
      <c r="I118" s="6"/>
      <c r="K118" s="5"/>
      <c r="L118" s="6"/>
    </row>
    <row r="119">
      <c r="F119" s="6"/>
      <c r="I119" s="6"/>
      <c r="K119" s="5"/>
      <c r="L119" s="6"/>
    </row>
    <row r="120">
      <c r="F120" s="6"/>
      <c r="I120" s="6"/>
      <c r="K120" s="5"/>
      <c r="L120" s="6"/>
    </row>
    <row r="121">
      <c r="F121" s="6"/>
      <c r="I121" s="6"/>
      <c r="K121" s="5"/>
      <c r="L121" s="6"/>
    </row>
    <row r="122">
      <c r="F122" s="6"/>
      <c r="I122" s="6"/>
      <c r="K122" s="5"/>
      <c r="L122" s="6"/>
    </row>
    <row r="123">
      <c r="F123" s="6"/>
      <c r="I123" s="6"/>
      <c r="K123" s="5"/>
      <c r="L123" s="6"/>
    </row>
    <row r="124">
      <c r="F124" s="6"/>
      <c r="I124" s="6"/>
      <c r="K124" s="5"/>
      <c r="L124" s="6"/>
    </row>
    <row r="125">
      <c r="F125" s="6"/>
      <c r="I125" s="6"/>
      <c r="K125" s="5"/>
      <c r="L125" s="6"/>
    </row>
    <row r="126">
      <c r="F126" s="6"/>
      <c r="I126" s="6"/>
      <c r="K126" s="5"/>
      <c r="L126" s="6"/>
    </row>
    <row r="127">
      <c r="F127" s="6"/>
      <c r="I127" s="6"/>
      <c r="K127" s="5"/>
      <c r="L127" s="6"/>
    </row>
    <row r="128">
      <c r="F128" s="6"/>
      <c r="I128" s="6"/>
      <c r="K128" s="5"/>
      <c r="L128" s="6"/>
    </row>
    <row r="129">
      <c r="F129" s="6"/>
      <c r="I129" s="6"/>
      <c r="K129" s="5"/>
      <c r="L129" s="6"/>
    </row>
    <row r="130">
      <c r="F130" s="6"/>
      <c r="I130" s="6"/>
      <c r="K130" s="5"/>
      <c r="L130" s="6"/>
    </row>
    <row r="131">
      <c r="F131" s="6"/>
      <c r="I131" s="6"/>
      <c r="K131" s="5"/>
      <c r="L131" s="6"/>
    </row>
    <row r="132">
      <c r="F132" s="6"/>
      <c r="I132" s="6"/>
      <c r="K132" s="5"/>
      <c r="L132" s="6"/>
    </row>
    <row r="133">
      <c r="F133" s="6"/>
      <c r="I133" s="6"/>
      <c r="K133" s="5"/>
      <c r="L133" s="6"/>
    </row>
    <row r="134">
      <c r="F134" s="6"/>
      <c r="I134" s="6"/>
      <c r="K134" s="5"/>
      <c r="L134" s="6"/>
    </row>
    <row r="135">
      <c r="F135" s="6"/>
      <c r="I135" s="6"/>
      <c r="K135" s="5"/>
      <c r="L135" s="6"/>
    </row>
    <row r="136">
      <c r="F136" s="6"/>
      <c r="I136" s="6"/>
      <c r="K136" s="5"/>
      <c r="L136" s="6"/>
    </row>
    <row r="137">
      <c r="F137" s="6"/>
      <c r="I137" s="6"/>
      <c r="K137" s="5"/>
      <c r="L137" s="6"/>
    </row>
    <row r="138">
      <c r="F138" s="6"/>
      <c r="I138" s="6"/>
      <c r="K138" s="5"/>
      <c r="L138" s="6"/>
    </row>
    <row r="139">
      <c r="F139" s="6"/>
      <c r="I139" s="6"/>
      <c r="K139" s="5"/>
      <c r="L139" s="6"/>
    </row>
    <row r="140">
      <c r="F140" s="6"/>
      <c r="I140" s="6"/>
      <c r="K140" s="5"/>
      <c r="L140" s="6"/>
    </row>
    <row r="141">
      <c r="F141" s="6"/>
      <c r="I141" s="6"/>
      <c r="K141" s="5"/>
      <c r="L141" s="6"/>
    </row>
    <row r="142">
      <c r="F142" s="6"/>
      <c r="I142" s="6"/>
      <c r="K142" s="5"/>
      <c r="L142" s="6"/>
    </row>
    <row r="143">
      <c r="F143" s="6"/>
      <c r="I143" s="6"/>
      <c r="K143" s="5"/>
      <c r="L143" s="6"/>
    </row>
    <row r="144">
      <c r="F144" s="6"/>
      <c r="I144" s="6"/>
      <c r="K144" s="5"/>
      <c r="L144" s="6"/>
    </row>
    <row r="145">
      <c r="F145" s="6"/>
      <c r="I145" s="6"/>
      <c r="K145" s="5"/>
      <c r="L145" s="6"/>
    </row>
    <row r="146">
      <c r="F146" s="6"/>
      <c r="I146" s="6"/>
      <c r="K146" s="5"/>
      <c r="L146" s="6"/>
    </row>
    <row r="147">
      <c r="F147" s="6"/>
      <c r="I147" s="6"/>
      <c r="K147" s="5"/>
      <c r="L147" s="6"/>
    </row>
    <row r="148">
      <c r="F148" s="6"/>
      <c r="I148" s="6"/>
      <c r="K148" s="5"/>
      <c r="L148" s="6"/>
    </row>
    <row r="149">
      <c r="F149" s="6"/>
      <c r="I149" s="6"/>
      <c r="K149" s="5"/>
      <c r="L149" s="6"/>
    </row>
    <row r="150">
      <c r="F150" s="6"/>
      <c r="I150" s="6"/>
      <c r="K150" s="5"/>
      <c r="L150" s="6"/>
    </row>
    <row r="151">
      <c r="F151" s="6"/>
      <c r="I151" s="6"/>
      <c r="K151" s="5"/>
      <c r="L151" s="6"/>
    </row>
    <row r="152">
      <c r="F152" s="6"/>
      <c r="I152" s="6"/>
      <c r="K152" s="5"/>
      <c r="L152" s="6"/>
    </row>
    <row r="153">
      <c r="F153" s="6"/>
      <c r="I153" s="6"/>
      <c r="K153" s="5"/>
      <c r="L153" s="6"/>
    </row>
    <row r="154">
      <c r="F154" s="6"/>
      <c r="I154" s="6"/>
      <c r="K154" s="5"/>
      <c r="L154" s="6"/>
    </row>
    <row r="155">
      <c r="F155" s="6"/>
      <c r="I155" s="6"/>
      <c r="K155" s="5"/>
      <c r="L155" s="6"/>
    </row>
    <row r="156">
      <c r="F156" s="6"/>
      <c r="I156" s="6"/>
      <c r="K156" s="5"/>
      <c r="L156" s="6"/>
    </row>
    <row r="157">
      <c r="F157" s="6"/>
      <c r="I157" s="6"/>
      <c r="K157" s="5"/>
      <c r="L157" s="6"/>
    </row>
    <row r="158">
      <c r="F158" s="6"/>
      <c r="I158" s="6"/>
      <c r="K158" s="5"/>
      <c r="L158" s="6"/>
    </row>
    <row r="159">
      <c r="F159" s="6"/>
      <c r="I159" s="6"/>
      <c r="K159" s="5"/>
      <c r="L159" s="6"/>
    </row>
    <row r="160">
      <c r="F160" s="6"/>
      <c r="I160" s="6"/>
      <c r="K160" s="5"/>
      <c r="L160" s="6"/>
    </row>
    <row r="161">
      <c r="F161" s="6"/>
      <c r="I161" s="6"/>
      <c r="K161" s="5"/>
      <c r="L161" s="6"/>
    </row>
    <row r="162">
      <c r="F162" s="6"/>
      <c r="I162" s="6"/>
      <c r="K162" s="5"/>
      <c r="L162" s="6"/>
    </row>
    <row r="163">
      <c r="F163" s="6"/>
      <c r="I163" s="6"/>
      <c r="K163" s="5"/>
      <c r="L163" s="6"/>
    </row>
    <row r="164">
      <c r="F164" s="6"/>
      <c r="I164" s="6"/>
      <c r="K164" s="5"/>
      <c r="L164" s="6"/>
    </row>
    <row r="165">
      <c r="F165" s="6"/>
      <c r="I165" s="6"/>
      <c r="K165" s="5"/>
      <c r="L165" s="6"/>
    </row>
    <row r="166">
      <c r="F166" s="6"/>
      <c r="I166" s="6"/>
      <c r="K166" s="5"/>
      <c r="L166" s="6"/>
    </row>
    <row r="167">
      <c r="F167" s="6"/>
      <c r="I167" s="6"/>
      <c r="K167" s="5"/>
      <c r="L167" s="6"/>
    </row>
    <row r="168">
      <c r="F168" s="6"/>
      <c r="I168" s="6"/>
      <c r="K168" s="5"/>
      <c r="L168" s="6"/>
    </row>
    <row r="169">
      <c r="F169" s="6"/>
      <c r="I169" s="6"/>
      <c r="K169" s="5"/>
      <c r="L169" s="6"/>
    </row>
    <row r="170">
      <c r="F170" s="6"/>
      <c r="I170" s="6"/>
      <c r="K170" s="5"/>
      <c r="L170" s="6"/>
    </row>
    <row r="171">
      <c r="F171" s="6"/>
      <c r="I171" s="6"/>
      <c r="K171" s="5"/>
      <c r="L171" s="6"/>
    </row>
    <row r="172">
      <c r="F172" s="6"/>
      <c r="I172" s="6"/>
      <c r="K172" s="5"/>
      <c r="L172" s="6"/>
    </row>
    <row r="173">
      <c r="F173" s="6"/>
      <c r="I173" s="6"/>
      <c r="K173" s="5"/>
      <c r="L173" s="6"/>
    </row>
    <row r="174">
      <c r="F174" s="6"/>
      <c r="I174" s="6"/>
      <c r="K174" s="5"/>
      <c r="L174" s="6"/>
    </row>
    <row r="175">
      <c r="F175" s="6"/>
      <c r="I175" s="6"/>
      <c r="K175" s="5"/>
      <c r="L175" s="6"/>
    </row>
    <row r="176">
      <c r="F176" s="6"/>
      <c r="I176" s="6"/>
      <c r="K176" s="5"/>
      <c r="L176" s="6"/>
    </row>
    <row r="177">
      <c r="F177" s="6"/>
      <c r="I177" s="6"/>
      <c r="K177" s="5"/>
      <c r="L177" s="6"/>
    </row>
    <row r="178">
      <c r="F178" s="6"/>
      <c r="I178" s="6"/>
      <c r="K178" s="5"/>
      <c r="L178" s="6"/>
    </row>
    <row r="179">
      <c r="F179" s="6"/>
      <c r="I179" s="6"/>
      <c r="K179" s="5"/>
      <c r="L179" s="6"/>
    </row>
    <row r="180">
      <c r="F180" s="6"/>
      <c r="I180" s="6"/>
      <c r="K180" s="5"/>
      <c r="L180" s="6"/>
    </row>
    <row r="181">
      <c r="F181" s="6"/>
      <c r="I181" s="6"/>
      <c r="K181" s="5"/>
      <c r="L181" s="6"/>
    </row>
    <row r="182">
      <c r="F182" s="6"/>
      <c r="I182" s="6"/>
      <c r="K182" s="5"/>
      <c r="L182" s="6"/>
    </row>
    <row r="183">
      <c r="F183" s="6"/>
      <c r="I183" s="6"/>
      <c r="K183" s="5"/>
      <c r="L183" s="6"/>
    </row>
    <row r="184">
      <c r="F184" s="6"/>
      <c r="I184" s="6"/>
      <c r="K184" s="5"/>
      <c r="L184" s="6"/>
    </row>
    <row r="185">
      <c r="F185" s="6"/>
      <c r="I185" s="6"/>
      <c r="K185" s="5"/>
      <c r="L185" s="6"/>
    </row>
    <row r="186">
      <c r="F186" s="6"/>
      <c r="I186" s="6"/>
      <c r="K186" s="5"/>
      <c r="L186" s="6"/>
    </row>
    <row r="187">
      <c r="F187" s="6"/>
      <c r="I187" s="6"/>
      <c r="K187" s="5"/>
      <c r="L187" s="6"/>
    </row>
    <row r="188">
      <c r="F188" s="6"/>
      <c r="I188" s="6"/>
      <c r="K188" s="5"/>
      <c r="L188" s="6"/>
    </row>
    <row r="189">
      <c r="F189" s="6"/>
      <c r="I189" s="6"/>
      <c r="K189" s="5"/>
      <c r="L189" s="6"/>
    </row>
    <row r="190">
      <c r="F190" s="6"/>
      <c r="I190" s="6"/>
      <c r="K190" s="5"/>
      <c r="L190" s="6"/>
    </row>
    <row r="191">
      <c r="F191" s="6"/>
      <c r="I191" s="6"/>
      <c r="K191" s="5"/>
      <c r="L191" s="6"/>
    </row>
    <row r="192">
      <c r="F192" s="6"/>
      <c r="I192" s="6"/>
      <c r="K192" s="5"/>
      <c r="L192" s="6"/>
    </row>
    <row r="193">
      <c r="F193" s="6"/>
      <c r="I193" s="6"/>
      <c r="K193" s="5"/>
      <c r="L193" s="6"/>
    </row>
    <row r="194">
      <c r="F194" s="6"/>
      <c r="I194" s="6"/>
      <c r="K194" s="5"/>
      <c r="L194" s="6"/>
    </row>
    <row r="195">
      <c r="F195" s="6"/>
      <c r="I195" s="6"/>
      <c r="K195" s="5"/>
      <c r="L195" s="6"/>
    </row>
    <row r="196">
      <c r="F196" s="6"/>
      <c r="I196" s="6"/>
      <c r="K196" s="5"/>
      <c r="L196" s="6"/>
    </row>
    <row r="197">
      <c r="F197" s="6"/>
      <c r="I197" s="6"/>
      <c r="K197" s="5"/>
      <c r="L197" s="6"/>
    </row>
    <row r="198">
      <c r="F198" s="6"/>
      <c r="I198" s="6"/>
      <c r="K198" s="5"/>
      <c r="L198" s="6"/>
    </row>
    <row r="199">
      <c r="F199" s="6"/>
      <c r="I199" s="6"/>
      <c r="K199" s="5"/>
      <c r="L199" s="6"/>
    </row>
    <row r="200">
      <c r="F200" s="6"/>
      <c r="I200" s="6"/>
      <c r="K200" s="5"/>
      <c r="L200" s="6"/>
    </row>
    <row r="201">
      <c r="F201" s="6"/>
      <c r="I201" s="6"/>
      <c r="K201" s="5"/>
      <c r="L201" s="6"/>
    </row>
    <row r="202">
      <c r="F202" s="6"/>
      <c r="I202" s="6"/>
      <c r="K202" s="5"/>
      <c r="L202" s="6"/>
    </row>
    <row r="203">
      <c r="F203" s="6"/>
      <c r="I203" s="6"/>
      <c r="K203" s="5"/>
      <c r="L203" s="6"/>
    </row>
    <row r="204">
      <c r="F204" s="6"/>
      <c r="I204" s="6"/>
      <c r="K204" s="5"/>
      <c r="L204" s="6"/>
    </row>
    <row r="205">
      <c r="F205" s="6"/>
      <c r="I205" s="6"/>
      <c r="K205" s="5"/>
      <c r="L205" s="6"/>
    </row>
    <row r="206">
      <c r="F206" s="6"/>
      <c r="I206" s="6"/>
      <c r="K206" s="5"/>
      <c r="L206" s="6"/>
    </row>
    <row r="207">
      <c r="F207" s="6"/>
      <c r="I207" s="6"/>
      <c r="K207" s="5"/>
      <c r="L207" s="6"/>
    </row>
    <row r="208">
      <c r="F208" s="6"/>
      <c r="I208" s="6"/>
      <c r="K208" s="5"/>
      <c r="L208" s="6"/>
    </row>
    <row r="209">
      <c r="F209" s="6"/>
      <c r="I209" s="6"/>
      <c r="K209" s="5"/>
      <c r="L209" s="6"/>
    </row>
    <row r="210">
      <c r="F210" s="6"/>
      <c r="I210" s="6"/>
      <c r="K210" s="5"/>
      <c r="L210" s="6"/>
    </row>
    <row r="211">
      <c r="F211" s="6"/>
      <c r="I211" s="6"/>
      <c r="K211" s="5"/>
      <c r="L211" s="6"/>
    </row>
    <row r="212">
      <c r="F212" s="6"/>
      <c r="I212" s="6"/>
      <c r="K212" s="5"/>
      <c r="L212" s="6"/>
    </row>
    <row r="213">
      <c r="F213" s="6"/>
      <c r="I213" s="6"/>
      <c r="K213" s="5"/>
      <c r="L213" s="6"/>
    </row>
    <row r="214">
      <c r="F214" s="6"/>
      <c r="I214" s="6"/>
      <c r="K214" s="5"/>
      <c r="L214" s="6"/>
    </row>
    <row r="215">
      <c r="F215" s="6"/>
      <c r="I215" s="6"/>
      <c r="K215" s="5"/>
      <c r="L215" s="6"/>
    </row>
    <row r="216">
      <c r="F216" s="6"/>
      <c r="I216" s="6"/>
      <c r="K216" s="5"/>
      <c r="L216" s="6"/>
    </row>
    <row r="217">
      <c r="F217" s="6"/>
      <c r="I217" s="6"/>
      <c r="K217" s="5"/>
      <c r="L217" s="6"/>
    </row>
    <row r="218">
      <c r="F218" s="6"/>
      <c r="I218" s="6"/>
      <c r="K218" s="5"/>
      <c r="L218" s="6"/>
    </row>
    <row r="219">
      <c r="F219" s="6"/>
      <c r="I219" s="6"/>
      <c r="K219" s="5"/>
      <c r="L219" s="6"/>
    </row>
    <row r="220">
      <c r="F220" s="6"/>
      <c r="I220" s="6"/>
      <c r="K220" s="5"/>
      <c r="L220" s="6"/>
    </row>
    <row r="221">
      <c r="F221" s="6"/>
      <c r="I221" s="6"/>
      <c r="K221" s="5"/>
      <c r="L221" s="6"/>
    </row>
    <row r="222">
      <c r="F222" s="6"/>
      <c r="I222" s="6"/>
      <c r="K222" s="5"/>
      <c r="L222" s="6"/>
    </row>
    <row r="223">
      <c r="F223" s="6"/>
      <c r="I223" s="6"/>
      <c r="K223" s="5"/>
      <c r="L223" s="6"/>
    </row>
    <row r="224">
      <c r="F224" s="6"/>
      <c r="I224" s="6"/>
      <c r="K224" s="5"/>
      <c r="L224" s="6"/>
    </row>
    <row r="225">
      <c r="F225" s="6"/>
      <c r="I225" s="6"/>
      <c r="K225" s="5"/>
      <c r="L225" s="6"/>
    </row>
    <row r="226">
      <c r="F226" s="6"/>
      <c r="I226" s="6"/>
      <c r="K226" s="5"/>
      <c r="L226" s="6"/>
    </row>
    <row r="227">
      <c r="F227" s="6"/>
      <c r="I227" s="6"/>
      <c r="K227" s="5"/>
      <c r="L227" s="6"/>
    </row>
    <row r="228">
      <c r="F228" s="6"/>
      <c r="I228" s="6"/>
      <c r="K228" s="5"/>
      <c r="L228" s="6"/>
    </row>
    <row r="229">
      <c r="F229" s="6"/>
      <c r="I229" s="6"/>
      <c r="K229" s="5"/>
      <c r="L229" s="6"/>
    </row>
    <row r="230">
      <c r="F230" s="6"/>
      <c r="I230" s="6"/>
      <c r="K230" s="5"/>
      <c r="L230" s="6"/>
    </row>
    <row r="231">
      <c r="F231" s="6"/>
      <c r="I231" s="6"/>
      <c r="K231" s="5"/>
      <c r="L231" s="6"/>
    </row>
    <row r="232">
      <c r="F232" s="6"/>
      <c r="I232" s="6"/>
      <c r="K232" s="5"/>
      <c r="L232" s="6"/>
    </row>
    <row r="233">
      <c r="F233" s="6"/>
      <c r="I233" s="6"/>
      <c r="K233" s="5"/>
      <c r="L233" s="6"/>
    </row>
    <row r="234">
      <c r="F234" s="6"/>
      <c r="I234" s="6"/>
      <c r="K234" s="5"/>
      <c r="L234" s="6"/>
    </row>
    <row r="235">
      <c r="F235" s="6"/>
      <c r="I235" s="6"/>
      <c r="K235" s="5"/>
      <c r="L235" s="6"/>
    </row>
    <row r="236">
      <c r="F236" s="6"/>
      <c r="I236" s="6"/>
      <c r="K236" s="5"/>
      <c r="L236" s="6"/>
    </row>
    <row r="237">
      <c r="F237" s="6"/>
      <c r="I237" s="6"/>
      <c r="K237" s="5"/>
      <c r="L237" s="6"/>
    </row>
    <row r="238">
      <c r="F238" s="6"/>
      <c r="I238" s="6"/>
      <c r="K238" s="5"/>
      <c r="L238" s="6"/>
    </row>
    <row r="239">
      <c r="F239" s="6"/>
      <c r="I239" s="6"/>
      <c r="K239" s="5"/>
      <c r="L239" s="6"/>
    </row>
    <row r="240">
      <c r="F240" s="6"/>
      <c r="I240" s="6"/>
      <c r="K240" s="5"/>
      <c r="L240" s="6"/>
    </row>
    <row r="241">
      <c r="F241" s="6"/>
      <c r="I241" s="6"/>
      <c r="K241" s="5"/>
      <c r="L241" s="6"/>
    </row>
    <row r="242">
      <c r="F242" s="6"/>
      <c r="I242" s="6"/>
      <c r="K242" s="5"/>
      <c r="L242" s="6"/>
    </row>
    <row r="243">
      <c r="F243" s="6"/>
      <c r="I243" s="6"/>
      <c r="K243" s="5"/>
      <c r="L243" s="6"/>
    </row>
    <row r="244">
      <c r="F244" s="6"/>
      <c r="I244" s="6"/>
      <c r="K244" s="5"/>
      <c r="L244" s="6"/>
    </row>
    <row r="245">
      <c r="F245" s="6"/>
      <c r="I245" s="6"/>
      <c r="K245" s="5"/>
      <c r="L245" s="6"/>
    </row>
    <row r="246">
      <c r="F246" s="6"/>
      <c r="I246" s="6"/>
      <c r="K246" s="5"/>
      <c r="L246" s="6"/>
    </row>
    <row r="247">
      <c r="F247" s="6"/>
      <c r="I247" s="6"/>
      <c r="K247" s="5"/>
      <c r="L247" s="6"/>
    </row>
    <row r="248">
      <c r="F248" s="6"/>
      <c r="I248" s="6"/>
      <c r="K248" s="5"/>
      <c r="L248" s="6"/>
    </row>
    <row r="249">
      <c r="F249" s="6"/>
      <c r="I249" s="6"/>
      <c r="K249" s="5"/>
      <c r="L249" s="6"/>
    </row>
    <row r="250">
      <c r="F250" s="6"/>
      <c r="I250" s="6"/>
      <c r="K250" s="5"/>
      <c r="L250" s="6"/>
    </row>
    <row r="251">
      <c r="F251" s="6"/>
      <c r="I251" s="6"/>
      <c r="K251" s="5"/>
      <c r="L251" s="6"/>
    </row>
    <row r="252">
      <c r="F252" s="6"/>
      <c r="I252" s="6"/>
      <c r="K252" s="5"/>
      <c r="L252" s="6"/>
    </row>
    <row r="253">
      <c r="F253" s="6"/>
      <c r="I253" s="6"/>
      <c r="K253" s="5"/>
      <c r="L253" s="6"/>
    </row>
    <row r="254">
      <c r="F254" s="6"/>
      <c r="I254" s="6"/>
      <c r="K254" s="5"/>
      <c r="L254" s="6"/>
    </row>
    <row r="255">
      <c r="F255" s="6"/>
      <c r="I255" s="6"/>
      <c r="K255" s="5"/>
      <c r="L255" s="6"/>
    </row>
    <row r="256">
      <c r="F256" s="6"/>
      <c r="I256" s="6"/>
      <c r="K256" s="5"/>
      <c r="L256" s="6"/>
    </row>
    <row r="257">
      <c r="F257" s="6"/>
      <c r="I257" s="6"/>
      <c r="K257" s="5"/>
      <c r="L257" s="6"/>
    </row>
    <row r="258">
      <c r="F258" s="6"/>
      <c r="I258" s="6"/>
      <c r="K258" s="5"/>
      <c r="L258" s="6"/>
    </row>
    <row r="259">
      <c r="F259" s="6"/>
      <c r="I259" s="6"/>
      <c r="K259" s="5"/>
      <c r="L259" s="6"/>
    </row>
    <row r="260">
      <c r="F260" s="6"/>
      <c r="I260" s="6"/>
      <c r="K260" s="5"/>
      <c r="L260" s="6"/>
    </row>
    <row r="261">
      <c r="F261" s="6"/>
      <c r="I261" s="6"/>
      <c r="K261" s="5"/>
      <c r="L261" s="6"/>
    </row>
    <row r="262">
      <c r="F262" s="6"/>
      <c r="I262" s="6"/>
      <c r="K262" s="5"/>
      <c r="L262" s="6"/>
    </row>
    <row r="263">
      <c r="F263" s="6"/>
      <c r="I263" s="6"/>
      <c r="K263" s="5"/>
      <c r="L263" s="6"/>
    </row>
    <row r="264">
      <c r="F264" s="6"/>
      <c r="I264" s="6"/>
      <c r="K264" s="5"/>
      <c r="L264" s="6"/>
    </row>
    <row r="265">
      <c r="F265" s="6"/>
      <c r="I265" s="6"/>
      <c r="K265" s="5"/>
      <c r="L265" s="6"/>
    </row>
    <row r="266">
      <c r="F266" s="6"/>
      <c r="I266" s="6"/>
      <c r="K266" s="5"/>
      <c r="L266" s="6"/>
    </row>
    <row r="267">
      <c r="F267" s="6"/>
      <c r="I267" s="6"/>
      <c r="K267" s="5"/>
      <c r="L267" s="6"/>
    </row>
    <row r="268">
      <c r="F268" s="6"/>
      <c r="I268" s="6"/>
      <c r="K268" s="5"/>
      <c r="L268" s="6"/>
    </row>
    <row r="269">
      <c r="F269" s="6"/>
      <c r="I269" s="6"/>
      <c r="K269" s="5"/>
      <c r="L269" s="6"/>
    </row>
    <row r="270">
      <c r="F270" s="6"/>
      <c r="I270" s="6"/>
      <c r="K270" s="5"/>
      <c r="L270" s="6"/>
    </row>
    <row r="271">
      <c r="F271" s="6"/>
      <c r="I271" s="6"/>
      <c r="K271" s="5"/>
      <c r="L271" s="6"/>
    </row>
    <row r="272">
      <c r="F272" s="6"/>
      <c r="I272" s="6"/>
      <c r="K272" s="5"/>
      <c r="L272" s="6"/>
    </row>
    <row r="273">
      <c r="F273" s="6"/>
      <c r="I273" s="6"/>
      <c r="K273" s="5"/>
      <c r="L273" s="6"/>
    </row>
    <row r="274">
      <c r="F274" s="6"/>
      <c r="I274" s="6"/>
      <c r="K274" s="5"/>
      <c r="L274" s="6"/>
    </row>
    <row r="275">
      <c r="F275" s="6"/>
      <c r="I275" s="6"/>
      <c r="K275" s="5"/>
      <c r="L275" s="6"/>
    </row>
    <row r="276">
      <c r="F276" s="6"/>
      <c r="I276" s="6"/>
      <c r="K276" s="5"/>
      <c r="L276" s="6"/>
    </row>
    <row r="277">
      <c r="F277" s="6"/>
      <c r="I277" s="6"/>
      <c r="K277" s="5"/>
      <c r="L277" s="6"/>
    </row>
    <row r="278">
      <c r="F278" s="6"/>
      <c r="I278" s="6"/>
      <c r="K278" s="5"/>
      <c r="L278" s="6"/>
    </row>
    <row r="279">
      <c r="F279" s="6"/>
      <c r="I279" s="6"/>
      <c r="K279" s="5"/>
      <c r="L279" s="6"/>
    </row>
    <row r="280">
      <c r="F280" s="6"/>
      <c r="I280" s="6"/>
      <c r="K280" s="5"/>
      <c r="L280" s="6"/>
    </row>
    <row r="281">
      <c r="F281" s="6"/>
      <c r="I281" s="6"/>
      <c r="K281" s="5"/>
      <c r="L281" s="6"/>
    </row>
    <row r="282">
      <c r="F282" s="6"/>
      <c r="I282" s="6"/>
      <c r="K282" s="5"/>
      <c r="L282" s="6"/>
    </row>
    <row r="283">
      <c r="F283" s="6"/>
      <c r="I283" s="6"/>
      <c r="K283" s="5"/>
      <c r="L283" s="6"/>
    </row>
    <row r="284">
      <c r="F284" s="6"/>
      <c r="I284" s="6"/>
      <c r="K284" s="5"/>
      <c r="L284" s="6"/>
    </row>
    <row r="285">
      <c r="F285" s="6"/>
      <c r="I285" s="6"/>
      <c r="K285" s="5"/>
      <c r="L285" s="6"/>
    </row>
    <row r="286">
      <c r="F286" s="6"/>
      <c r="I286" s="6"/>
      <c r="K286" s="5"/>
      <c r="L286" s="6"/>
    </row>
    <row r="287">
      <c r="F287" s="6"/>
      <c r="I287" s="6"/>
      <c r="K287" s="5"/>
      <c r="L287" s="6"/>
    </row>
    <row r="288">
      <c r="F288" s="6"/>
      <c r="I288" s="6"/>
      <c r="K288" s="5"/>
      <c r="L288" s="6"/>
    </row>
    <row r="289">
      <c r="F289" s="6"/>
      <c r="I289" s="6"/>
      <c r="K289" s="5"/>
      <c r="L289" s="6"/>
    </row>
    <row r="290">
      <c r="F290" s="6"/>
      <c r="I290" s="6"/>
      <c r="K290" s="5"/>
      <c r="L290" s="6"/>
    </row>
    <row r="291">
      <c r="F291" s="6"/>
      <c r="I291" s="6"/>
      <c r="K291" s="5"/>
      <c r="L291" s="6"/>
    </row>
    <row r="292">
      <c r="F292" s="6"/>
      <c r="I292" s="6"/>
      <c r="K292" s="5"/>
      <c r="L292" s="6"/>
    </row>
    <row r="293">
      <c r="F293" s="6"/>
      <c r="I293" s="6"/>
      <c r="K293" s="5"/>
      <c r="L293" s="6"/>
    </row>
    <row r="294">
      <c r="F294" s="6"/>
      <c r="I294" s="6"/>
      <c r="K294" s="5"/>
      <c r="L294" s="6"/>
    </row>
    <row r="295">
      <c r="F295" s="6"/>
      <c r="I295" s="6"/>
      <c r="K295" s="5"/>
      <c r="L295" s="6"/>
    </row>
    <row r="296">
      <c r="F296" s="6"/>
      <c r="I296" s="6"/>
      <c r="K296" s="5"/>
      <c r="L296" s="6"/>
    </row>
    <row r="297">
      <c r="F297" s="6"/>
      <c r="I297" s="6"/>
      <c r="K297" s="5"/>
      <c r="L297" s="6"/>
    </row>
    <row r="298">
      <c r="F298" s="6"/>
      <c r="I298" s="6"/>
      <c r="K298" s="5"/>
      <c r="L298" s="6"/>
    </row>
    <row r="299">
      <c r="F299" s="6"/>
      <c r="I299" s="6"/>
      <c r="K299" s="5"/>
      <c r="L299" s="6"/>
    </row>
    <row r="300">
      <c r="F300" s="6"/>
      <c r="I300" s="6"/>
      <c r="K300" s="5"/>
      <c r="L300" s="6"/>
    </row>
    <row r="301">
      <c r="F301" s="6"/>
      <c r="I301" s="6"/>
      <c r="K301" s="5"/>
      <c r="L301" s="6"/>
    </row>
    <row r="302">
      <c r="F302" s="6"/>
      <c r="I302" s="6"/>
      <c r="K302" s="5"/>
      <c r="L302" s="6"/>
    </row>
    <row r="303">
      <c r="F303" s="6"/>
      <c r="I303" s="6"/>
      <c r="K303" s="5"/>
      <c r="L303" s="6"/>
    </row>
    <row r="304">
      <c r="F304" s="6"/>
      <c r="I304" s="6"/>
      <c r="K304" s="5"/>
      <c r="L304" s="6"/>
    </row>
    <row r="305">
      <c r="F305" s="6"/>
      <c r="I305" s="6"/>
      <c r="K305" s="5"/>
      <c r="L305" s="6"/>
    </row>
    <row r="306">
      <c r="F306" s="6"/>
      <c r="I306" s="6"/>
      <c r="K306" s="5"/>
      <c r="L306" s="6"/>
    </row>
    <row r="307">
      <c r="F307" s="6"/>
      <c r="I307" s="6"/>
      <c r="K307" s="5"/>
      <c r="L307" s="6"/>
    </row>
    <row r="308">
      <c r="F308" s="6"/>
      <c r="I308" s="6"/>
      <c r="K308" s="5"/>
      <c r="L308" s="6"/>
    </row>
    <row r="309">
      <c r="F309" s="6"/>
      <c r="I309" s="6"/>
      <c r="K309" s="5"/>
      <c r="L309" s="6"/>
    </row>
    <row r="310">
      <c r="F310" s="6"/>
      <c r="I310" s="6"/>
      <c r="K310" s="5"/>
      <c r="L310" s="6"/>
    </row>
    <row r="311">
      <c r="F311" s="6"/>
      <c r="I311" s="6"/>
      <c r="K311" s="5"/>
      <c r="L311" s="6"/>
    </row>
    <row r="312">
      <c r="F312" s="6"/>
      <c r="I312" s="6"/>
      <c r="K312" s="5"/>
      <c r="L312" s="6"/>
    </row>
    <row r="313">
      <c r="F313" s="6"/>
      <c r="I313" s="6"/>
      <c r="K313" s="5"/>
      <c r="L313" s="6"/>
    </row>
    <row r="314">
      <c r="F314" s="6"/>
      <c r="I314" s="6"/>
      <c r="K314" s="5"/>
      <c r="L314" s="6"/>
    </row>
    <row r="315">
      <c r="F315" s="6"/>
      <c r="I315" s="6"/>
      <c r="K315" s="5"/>
      <c r="L315" s="6"/>
    </row>
    <row r="316">
      <c r="F316" s="6"/>
      <c r="I316" s="6"/>
      <c r="K316" s="5"/>
      <c r="L316" s="6"/>
    </row>
    <row r="317">
      <c r="F317" s="6"/>
      <c r="I317" s="6"/>
      <c r="K317" s="5"/>
      <c r="L317" s="6"/>
    </row>
    <row r="318">
      <c r="F318" s="6"/>
      <c r="I318" s="6"/>
      <c r="K318" s="5"/>
      <c r="L318" s="6"/>
    </row>
    <row r="319">
      <c r="F319" s="6"/>
      <c r="I319" s="6"/>
      <c r="K319" s="5"/>
      <c r="L319" s="6"/>
    </row>
    <row r="320">
      <c r="F320" s="6"/>
      <c r="I320" s="6"/>
      <c r="K320" s="5"/>
      <c r="L320" s="6"/>
    </row>
    <row r="321">
      <c r="F321" s="6"/>
      <c r="I321" s="6"/>
      <c r="K321" s="5"/>
      <c r="L321" s="6"/>
    </row>
    <row r="322">
      <c r="F322" s="6"/>
      <c r="I322" s="6"/>
      <c r="K322" s="5"/>
      <c r="L322" s="6"/>
    </row>
    <row r="323">
      <c r="F323" s="6"/>
      <c r="I323" s="6"/>
      <c r="K323" s="5"/>
      <c r="L323" s="6"/>
    </row>
    <row r="324">
      <c r="F324" s="6"/>
      <c r="I324" s="6"/>
      <c r="K324" s="5"/>
      <c r="L324" s="6"/>
    </row>
    <row r="325">
      <c r="F325" s="6"/>
      <c r="I325" s="6"/>
      <c r="K325" s="5"/>
      <c r="L325" s="6"/>
    </row>
    <row r="326">
      <c r="F326" s="6"/>
      <c r="I326" s="6"/>
      <c r="K326" s="5"/>
      <c r="L326" s="6"/>
    </row>
    <row r="327">
      <c r="F327" s="6"/>
      <c r="I327" s="6"/>
      <c r="K327" s="5"/>
      <c r="L327" s="6"/>
    </row>
    <row r="328">
      <c r="F328" s="6"/>
      <c r="I328" s="6"/>
      <c r="K328" s="5"/>
      <c r="L328" s="6"/>
    </row>
    <row r="329">
      <c r="F329" s="6"/>
      <c r="I329" s="6"/>
      <c r="K329" s="5"/>
      <c r="L329" s="6"/>
    </row>
    <row r="330">
      <c r="F330" s="6"/>
      <c r="I330" s="6"/>
      <c r="K330" s="5"/>
      <c r="L330" s="6"/>
    </row>
    <row r="331">
      <c r="F331" s="6"/>
      <c r="I331" s="6"/>
      <c r="K331" s="5"/>
      <c r="L331" s="6"/>
    </row>
    <row r="332">
      <c r="F332" s="6"/>
      <c r="I332" s="6"/>
      <c r="K332" s="5"/>
      <c r="L332" s="6"/>
    </row>
    <row r="333">
      <c r="F333" s="6"/>
      <c r="I333" s="6"/>
      <c r="K333" s="5"/>
      <c r="L333" s="6"/>
    </row>
    <row r="334">
      <c r="F334" s="6"/>
      <c r="I334" s="6"/>
      <c r="K334" s="5"/>
      <c r="L334" s="6"/>
    </row>
    <row r="335">
      <c r="F335" s="6"/>
      <c r="I335" s="6"/>
      <c r="K335" s="5"/>
      <c r="L335" s="6"/>
    </row>
    <row r="336">
      <c r="F336" s="6"/>
      <c r="I336" s="6"/>
      <c r="K336" s="5"/>
      <c r="L336" s="6"/>
    </row>
    <row r="337">
      <c r="F337" s="6"/>
      <c r="I337" s="6"/>
      <c r="K337" s="5"/>
      <c r="L337" s="6"/>
    </row>
    <row r="338">
      <c r="F338" s="6"/>
      <c r="I338" s="6"/>
      <c r="K338" s="5"/>
      <c r="L338" s="6"/>
    </row>
    <row r="339">
      <c r="F339" s="6"/>
      <c r="I339" s="6"/>
      <c r="K339" s="5"/>
      <c r="L339" s="6"/>
    </row>
    <row r="340">
      <c r="F340" s="6"/>
      <c r="I340" s="6"/>
      <c r="K340" s="5"/>
      <c r="L340" s="6"/>
    </row>
    <row r="341">
      <c r="F341" s="6"/>
      <c r="I341" s="6"/>
      <c r="K341" s="5"/>
      <c r="L341" s="6"/>
    </row>
    <row r="342">
      <c r="F342" s="6"/>
      <c r="I342" s="6"/>
      <c r="K342" s="5"/>
      <c r="L342" s="6"/>
    </row>
    <row r="343">
      <c r="F343" s="6"/>
      <c r="I343" s="6"/>
      <c r="K343" s="5"/>
      <c r="L343" s="6"/>
    </row>
    <row r="344">
      <c r="F344" s="6"/>
      <c r="I344" s="6"/>
      <c r="K344" s="5"/>
      <c r="L344" s="6"/>
    </row>
    <row r="345">
      <c r="F345" s="6"/>
      <c r="I345" s="6"/>
      <c r="K345" s="5"/>
      <c r="L345" s="6"/>
    </row>
    <row r="346">
      <c r="F346" s="6"/>
      <c r="I346" s="6"/>
      <c r="K346" s="5"/>
      <c r="L346" s="6"/>
    </row>
    <row r="347">
      <c r="F347" s="6"/>
      <c r="I347" s="6"/>
      <c r="K347" s="5"/>
      <c r="L347" s="6"/>
    </row>
    <row r="348">
      <c r="F348" s="6"/>
      <c r="I348" s="6"/>
      <c r="K348" s="5"/>
      <c r="L348" s="6"/>
    </row>
    <row r="349">
      <c r="F349" s="6"/>
      <c r="I349" s="6"/>
      <c r="K349" s="5"/>
      <c r="L349" s="6"/>
    </row>
    <row r="350">
      <c r="F350" s="6"/>
      <c r="I350" s="6"/>
      <c r="K350" s="5"/>
      <c r="L350" s="6"/>
    </row>
    <row r="351">
      <c r="F351" s="6"/>
      <c r="I351" s="6"/>
      <c r="K351" s="5"/>
      <c r="L351" s="6"/>
    </row>
    <row r="352">
      <c r="F352" s="6"/>
      <c r="I352" s="6"/>
      <c r="K352" s="5"/>
      <c r="L352" s="6"/>
    </row>
    <row r="353">
      <c r="F353" s="6"/>
      <c r="I353" s="6"/>
      <c r="K353" s="5"/>
      <c r="L353" s="6"/>
    </row>
    <row r="354">
      <c r="F354" s="6"/>
      <c r="I354" s="6"/>
      <c r="K354" s="5"/>
      <c r="L354" s="6"/>
    </row>
    <row r="355">
      <c r="F355" s="6"/>
      <c r="I355" s="6"/>
      <c r="K355" s="5"/>
      <c r="L355" s="6"/>
    </row>
    <row r="356">
      <c r="F356" s="6"/>
      <c r="I356" s="6"/>
      <c r="K356" s="5"/>
      <c r="L356" s="6"/>
    </row>
    <row r="357">
      <c r="F357" s="6"/>
      <c r="I357" s="6"/>
      <c r="K357" s="5"/>
      <c r="L357" s="6"/>
    </row>
    <row r="358">
      <c r="F358" s="6"/>
      <c r="I358" s="6"/>
      <c r="K358" s="5"/>
      <c r="L358" s="6"/>
    </row>
    <row r="359">
      <c r="F359" s="6"/>
      <c r="I359" s="6"/>
      <c r="K359" s="5"/>
      <c r="L359" s="6"/>
    </row>
    <row r="360">
      <c r="F360" s="6"/>
      <c r="I360" s="6"/>
      <c r="K360" s="5"/>
      <c r="L360" s="6"/>
    </row>
    <row r="361">
      <c r="F361" s="6"/>
      <c r="I361" s="6"/>
      <c r="K361" s="5"/>
      <c r="L361" s="6"/>
    </row>
    <row r="362">
      <c r="F362" s="6"/>
      <c r="I362" s="6"/>
      <c r="K362" s="5"/>
      <c r="L362" s="6"/>
    </row>
    <row r="363">
      <c r="F363" s="6"/>
      <c r="I363" s="6"/>
      <c r="K363" s="5"/>
      <c r="L363" s="6"/>
    </row>
    <row r="364">
      <c r="F364" s="6"/>
      <c r="I364" s="6"/>
      <c r="K364" s="5"/>
      <c r="L364" s="6"/>
    </row>
    <row r="365">
      <c r="F365" s="6"/>
      <c r="I365" s="6"/>
      <c r="K365" s="5"/>
      <c r="L365" s="6"/>
    </row>
    <row r="366">
      <c r="F366" s="6"/>
      <c r="I366" s="6"/>
      <c r="K366" s="5"/>
      <c r="L366" s="6"/>
    </row>
    <row r="367">
      <c r="F367" s="6"/>
      <c r="I367" s="6"/>
      <c r="K367" s="5"/>
      <c r="L367" s="6"/>
    </row>
    <row r="368">
      <c r="F368" s="6"/>
      <c r="I368" s="6"/>
      <c r="K368" s="5"/>
      <c r="L368" s="6"/>
    </row>
    <row r="369">
      <c r="F369" s="6"/>
      <c r="I369" s="6"/>
      <c r="K369" s="5"/>
      <c r="L369" s="6"/>
    </row>
    <row r="370">
      <c r="F370" s="6"/>
      <c r="I370" s="6"/>
      <c r="K370" s="5"/>
      <c r="L370" s="6"/>
    </row>
    <row r="371">
      <c r="F371" s="6"/>
      <c r="I371" s="6"/>
      <c r="K371" s="5"/>
      <c r="L371" s="6"/>
    </row>
    <row r="372">
      <c r="F372" s="6"/>
      <c r="I372" s="6"/>
      <c r="K372" s="5"/>
      <c r="L372" s="6"/>
    </row>
    <row r="373">
      <c r="F373" s="6"/>
      <c r="I373" s="6"/>
      <c r="K373" s="5"/>
      <c r="L373" s="6"/>
    </row>
    <row r="374">
      <c r="F374" s="6"/>
      <c r="I374" s="6"/>
      <c r="K374" s="5"/>
      <c r="L374" s="6"/>
    </row>
    <row r="375">
      <c r="F375" s="6"/>
      <c r="I375" s="6"/>
      <c r="K375" s="5"/>
      <c r="L375" s="6"/>
    </row>
    <row r="376">
      <c r="F376" s="6"/>
      <c r="I376" s="6"/>
      <c r="K376" s="5"/>
      <c r="L376" s="6"/>
    </row>
    <row r="377">
      <c r="F377" s="6"/>
      <c r="I377" s="6"/>
      <c r="K377" s="5"/>
      <c r="L377" s="6"/>
    </row>
    <row r="378">
      <c r="F378" s="6"/>
      <c r="I378" s="6"/>
      <c r="K378" s="5"/>
      <c r="L378" s="6"/>
    </row>
    <row r="379">
      <c r="F379" s="6"/>
      <c r="I379" s="6"/>
      <c r="K379" s="5"/>
      <c r="L379" s="6"/>
    </row>
    <row r="380">
      <c r="F380" s="6"/>
      <c r="I380" s="6"/>
      <c r="K380" s="5"/>
      <c r="L380" s="6"/>
    </row>
    <row r="381">
      <c r="F381" s="6"/>
      <c r="I381" s="6"/>
      <c r="K381" s="5"/>
      <c r="L381" s="6"/>
    </row>
    <row r="382">
      <c r="F382" s="6"/>
      <c r="I382" s="6"/>
      <c r="K382" s="5"/>
      <c r="L382" s="6"/>
    </row>
    <row r="383">
      <c r="F383" s="6"/>
      <c r="I383" s="6"/>
      <c r="K383" s="5"/>
      <c r="L383" s="6"/>
    </row>
    <row r="384">
      <c r="F384" s="6"/>
      <c r="I384" s="6"/>
      <c r="K384" s="5"/>
      <c r="L384" s="6"/>
    </row>
    <row r="385">
      <c r="F385" s="6"/>
      <c r="I385" s="6"/>
      <c r="K385" s="5"/>
      <c r="L385" s="6"/>
    </row>
    <row r="386">
      <c r="F386" s="6"/>
      <c r="I386" s="6"/>
      <c r="K386" s="5"/>
      <c r="L386" s="6"/>
    </row>
    <row r="387">
      <c r="F387" s="6"/>
      <c r="I387" s="6"/>
      <c r="K387" s="5"/>
      <c r="L387" s="6"/>
    </row>
    <row r="388">
      <c r="F388" s="6"/>
      <c r="I388" s="6"/>
      <c r="K388" s="5"/>
      <c r="L388" s="6"/>
    </row>
    <row r="389">
      <c r="F389" s="6"/>
      <c r="I389" s="6"/>
      <c r="K389" s="5"/>
      <c r="L389" s="6"/>
    </row>
    <row r="390">
      <c r="F390" s="6"/>
      <c r="I390" s="6"/>
      <c r="K390" s="5"/>
      <c r="L390" s="6"/>
    </row>
    <row r="391">
      <c r="F391" s="6"/>
      <c r="I391" s="6"/>
      <c r="K391" s="5"/>
      <c r="L391" s="6"/>
    </row>
    <row r="392">
      <c r="F392" s="6"/>
      <c r="I392" s="6"/>
      <c r="K392" s="5"/>
      <c r="L392" s="6"/>
    </row>
    <row r="393">
      <c r="F393" s="6"/>
      <c r="I393" s="6"/>
      <c r="K393" s="5"/>
      <c r="L393" s="6"/>
    </row>
    <row r="394">
      <c r="F394" s="6"/>
      <c r="I394" s="6"/>
      <c r="K394" s="5"/>
      <c r="L394" s="6"/>
    </row>
    <row r="395">
      <c r="F395" s="6"/>
      <c r="I395" s="6"/>
      <c r="K395" s="5"/>
      <c r="L395" s="6"/>
    </row>
    <row r="396">
      <c r="F396" s="6"/>
      <c r="I396" s="6"/>
      <c r="K396" s="5"/>
      <c r="L396" s="6"/>
    </row>
    <row r="397">
      <c r="F397" s="6"/>
      <c r="I397" s="6"/>
      <c r="K397" s="5"/>
      <c r="L397" s="6"/>
    </row>
    <row r="398">
      <c r="F398" s="6"/>
      <c r="I398" s="6"/>
      <c r="K398" s="5"/>
      <c r="L398" s="6"/>
    </row>
    <row r="399">
      <c r="F399" s="6"/>
      <c r="I399" s="6"/>
      <c r="K399" s="5"/>
      <c r="L399" s="6"/>
    </row>
    <row r="400">
      <c r="F400" s="6"/>
      <c r="I400" s="6"/>
      <c r="K400" s="5"/>
      <c r="L400" s="6"/>
    </row>
    <row r="401">
      <c r="F401" s="6"/>
      <c r="I401" s="6"/>
      <c r="K401" s="5"/>
      <c r="L401" s="6"/>
    </row>
    <row r="402">
      <c r="F402" s="6"/>
      <c r="I402" s="6"/>
      <c r="K402" s="5"/>
      <c r="L402" s="6"/>
    </row>
    <row r="403">
      <c r="F403" s="6"/>
      <c r="I403" s="6"/>
      <c r="K403" s="5"/>
      <c r="L403" s="6"/>
    </row>
    <row r="404">
      <c r="F404" s="6"/>
      <c r="I404" s="6"/>
      <c r="K404" s="5"/>
      <c r="L404" s="6"/>
    </row>
    <row r="405">
      <c r="F405" s="6"/>
      <c r="I405" s="6"/>
      <c r="K405" s="5"/>
      <c r="L405" s="6"/>
    </row>
    <row r="406">
      <c r="F406" s="6"/>
      <c r="I406" s="6"/>
      <c r="K406" s="5"/>
      <c r="L406" s="6"/>
    </row>
    <row r="407">
      <c r="F407" s="6"/>
      <c r="I407" s="6"/>
      <c r="K407" s="5"/>
      <c r="L407" s="6"/>
    </row>
    <row r="408">
      <c r="F408" s="6"/>
      <c r="I408" s="6"/>
      <c r="K408" s="5"/>
      <c r="L408" s="6"/>
    </row>
    <row r="409">
      <c r="F409" s="6"/>
      <c r="I409" s="6"/>
      <c r="K409" s="5"/>
      <c r="L409" s="6"/>
    </row>
    <row r="410">
      <c r="F410" s="6"/>
      <c r="I410" s="6"/>
      <c r="K410" s="5"/>
      <c r="L410" s="6"/>
    </row>
    <row r="411">
      <c r="F411" s="6"/>
      <c r="I411" s="6"/>
      <c r="K411" s="5"/>
      <c r="L411" s="6"/>
    </row>
    <row r="412">
      <c r="F412" s="6"/>
      <c r="I412" s="6"/>
      <c r="K412" s="5"/>
      <c r="L412" s="6"/>
    </row>
    <row r="413">
      <c r="F413" s="6"/>
      <c r="I413" s="6"/>
      <c r="K413" s="5"/>
      <c r="L413" s="6"/>
    </row>
    <row r="414">
      <c r="F414" s="6"/>
      <c r="I414" s="6"/>
      <c r="K414" s="5"/>
      <c r="L414" s="6"/>
    </row>
    <row r="415">
      <c r="F415" s="6"/>
      <c r="I415" s="6"/>
      <c r="K415" s="5"/>
      <c r="L415" s="6"/>
    </row>
    <row r="416">
      <c r="F416" s="6"/>
      <c r="I416" s="6"/>
      <c r="K416" s="5"/>
      <c r="L416" s="6"/>
    </row>
    <row r="417">
      <c r="F417" s="6"/>
      <c r="I417" s="6"/>
      <c r="K417" s="5"/>
      <c r="L417" s="6"/>
    </row>
    <row r="418">
      <c r="F418" s="6"/>
      <c r="I418" s="6"/>
      <c r="K418" s="5"/>
      <c r="L418" s="6"/>
    </row>
    <row r="419">
      <c r="F419" s="6"/>
      <c r="I419" s="6"/>
      <c r="K419" s="5"/>
      <c r="L419" s="6"/>
    </row>
    <row r="420">
      <c r="F420" s="6"/>
      <c r="I420" s="6"/>
      <c r="K420" s="5"/>
      <c r="L420" s="6"/>
    </row>
    <row r="421">
      <c r="F421" s="6"/>
      <c r="I421" s="6"/>
      <c r="K421" s="5"/>
      <c r="L421" s="6"/>
    </row>
    <row r="422">
      <c r="F422" s="6"/>
      <c r="I422" s="6"/>
      <c r="K422" s="5"/>
      <c r="L422" s="6"/>
    </row>
    <row r="423">
      <c r="F423" s="6"/>
      <c r="I423" s="6"/>
      <c r="K423" s="5"/>
      <c r="L423" s="6"/>
    </row>
    <row r="424">
      <c r="F424" s="6"/>
      <c r="I424" s="6"/>
      <c r="K424" s="5"/>
      <c r="L424" s="6"/>
    </row>
    <row r="425">
      <c r="F425" s="6"/>
      <c r="I425" s="6"/>
      <c r="K425" s="5"/>
      <c r="L425" s="6"/>
    </row>
    <row r="426">
      <c r="F426" s="6"/>
      <c r="I426" s="6"/>
      <c r="K426" s="5"/>
      <c r="L426" s="6"/>
    </row>
    <row r="427">
      <c r="F427" s="6"/>
      <c r="I427" s="6"/>
      <c r="K427" s="5"/>
      <c r="L427" s="6"/>
    </row>
    <row r="428">
      <c r="F428" s="6"/>
      <c r="I428" s="6"/>
      <c r="K428" s="5"/>
      <c r="L428" s="6"/>
    </row>
    <row r="429">
      <c r="F429" s="6"/>
      <c r="I429" s="6"/>
      <c r="K429" s="5"/>
      <c r="L429" s="6"/>
    </row>
    <row r="430">
      <c r="F430" s="6"/>
      <c r="I430" s="6"/>
      <c r="K430" s="5"/>
      <c r="L430" s="6"/>
    </row>
    <row r="431">
      <c r="F431" s="6"/>
      <c r="I431" s="6"/>
      <c r="K431" s="5"/>
      <c r="L431" s="6"/>
    </row>
    <row r="432">
      <c r="F432" s="6"/>
      <c r="I432" s="6"/>
      <c r="K432" s="5"/>
      <c r="L432" s="6"/>
    </row>
    <row r="433">
      <c r="F433" s="6"/>
      <c r="I433" s="6"/>
      <c r="K433" s="5"/>
      <c r="L433" s="6"/>
    </row>
    <row r="434">
      <c r="F434" s="6"/>
      <c r="I434" s="6"/>
      <c r="K434" s="5"/>
      <c r="L434" s="6"/>
    </row>
    <row r="435">
      <c r="F435" s="6"/>
      <c r="I435" s="6"/>
      <c r="K435" s="5"/>
      <c r="L435" s="6"/>
    </row>
    <row r="436">
      <c r="F436" s="6"/>
      <c r="I436" s="6"/>
      <c r="K436" s="5"/>
      <c r="L436" s="6"/>
    </row>
    <row r="437">
      <c r="F437" s="6"/>
      <c r="I437" s="6"/>
      <c r="K437" s="5"/>
      <c r="L437" s="6"/>
    </row>
    <row r="438">
      <c r="F438" s="6"/>
      <c r="I438" s="6"/>
      <c r="K438" s="5"/>
      <c r="L438" s="6"/>
    </row>
    <row r="439">
      <c r="F439" s="6"/>
      <c r="I439" s="6"/>
      <c r="K439" s="5"/>
      <c r="L439" s="6"/>
    </row>
    <row r="440">
      <c r="F440" s="6"/>
      <c r="I440" s="6"/>
      <c r="K440" s="5"/>
      <c r="L440" s="6"/>
    </row>
    <row r="441">
      <c r="F441" s="6"/>
      <c r="I441" s="6"/>
      <c r="K441" s="5"/>
      <c r="L441" s="6"/>
    </row>
    <row r="442">
      <c r="F442" s="6"/>
      <c r="I442" s="6"/>
      <c r="K442" s="5"/>
      <c r="L442" s="6"/>
    </row>
    <row r="443">
      <c r="F443" s="6"/>
      <c r="I443" s="6"/>
      <c r="K443" s="5"/>
      <c r="L443" s="6"/>
    </row>
    <row r="444">
      <c r="F444" s="6"/>
      <c r="I444" s="6"/>
      <c r="K444" s="5"/>
      <c r="L444" s="6"/>
    </row>
    <row r="445">
      <c r="F445" s="6"/>
      <c r="I445" s="6"/>
      <c r="K445" s="5"/>
      <c r="L445" s="6"/>
    </row>
    <row r="446">
      <c r="F446" s="6"/>
      <c r="I446" s="6"/>
      <c r="K446" s="5"/>
      <c r="L446" s="6"/>
    </row>
    <row r="447">
      <c r="F447" s="6"/>
      <c r="I447" s="6"/>
      <c r="K447" s="5"/>
      <c r="L447" s="6"/>
    </row>
    <row r="448">
      <c r="F448" s="6"/>
      <c r="I448" s="6"/>
      <c r="K448" s="5"/>
      <c r="L448" s="6"/>
    </row>
    <row r="449">
      <c r="F449" s="6"/>
      <c r="I449" s="6"/>
      <c r="K449" s="5"/>
      <c r="L449" s="6"/>
    </row>
    <row r="450">
      <c r="F450" s="6"/>
      <c r="I450" s="6"/>
      <c r="K450" s="5"/>
      <c r="L450" s="6"/>
    </row>
    <row r="451">
      <c r="F451" s="6"/>
      <c r="I451" s="6"/>
      <c r="K451" s="5"/>
      <c r="L451" s="6"/>
    </row>
    <row r="452">
      <c r="F452" s="6"/>
      <c r="I452" s="6"/>
      <c r="K452" s="5"/>
      <c r="L452" s="6"/>
    </row>
    <row r="453">
      <c r="F453" s="6"/>
      <c r="I453" s="6"/>
      <c r="K453" s="5"/>
      <c r="L453" s="6"/>
    </row>
    <row r="454">
      <c r="F454" s="6"/>
      <c r="I454" s="6"/>
      <c r="K454" s="5"/>
      <c r="L454" s="6"/>
    </row>
    <row r="455">
      <c r="F455" s="6"/>
      <c r="I455" s="6"/>
      <c r="K455" s="5"/>
      <c r="L455" s="6"/>
    </row>
    <row r="456">
      <c r="F456" s="6"/>
      <c r="I456" s="6"/>
      <c r="K456" s="5"/>
      <c r="L456" s="6"/>
    </row>
    <row r="457">
      <c r="F457" s="6"/>
      <c r="I457" s="6"/>
      <c r="K457" s="5"/>
      <c r="L457" s="6"/>
    </row>
    <row r="458">
      <c r="F458" s="6"/>
      <c r="I458" s="6"/>
      <c r="K458" s="5"/>
      <c r="L458" s="6"/>
    </row>
    <row r="459">
      <c r="F459" s="6"/>
      <c r="I459" s="6"/>
      <c r="K459" s="5"/>
      <c r="L459" s="6"/>
    </row>
    <row r="460">
      <c r="F460" s="6"/>
      <c r="I460" s="6"/>
      <c r="K460" s="5"/>
      <c r="L460" s="6"/>
    </row>
    <row r="461">
      <c r="F461" s="6"/>
      <c r="I461" s="6"/>
      <c r="K461" s="5"/>
      <c r="L461" s="6"/>
    </row>
    <row r="462">
      <c r="F462" s="6"/>
      <c r="I462" s="6"/>
      <c r="K462" s="5"/>
      <c r="L462" s="6"/>
    </row>
    <row r="463">
      <c r="F463" s="6"/>
      <c r="I463" s="6"/>
      <c r="K463" s="5"/>
      <c r="L463" s="6"/>
    </row>
    <row r="464">
      <c r="F464" s="6"/>
      <c r="I464" s="6"/>
      <c r="K464" s="5"/>
      <c r="L464" s="6"/>
    </row>
    <row r="465">
      <c r="F465" s="6"/>
      <c r="I465" s="6"/>
      <c r="K465" s="5"/>
      <c r="L465" s="6"/>
    </row>
    <row r="466">
      <c r="F466" s="6"/>
      <c r="I466" s="6"/>
      <c r="K466" s="5"/>
      <c r="L466" s="6"/>
    </row>
    <row r="467">
      <c r="F467" s="6"/>
      <c r="I467" s="6"/>
      <c r="K467" s="5"/>
      <c r="L467" s="6"/>
    </row>
    <row r="468">
      <c r="F468" s="6"/>
      <c r="I468" s="6"/>
      <c r="K468" s="5"/>
      <c r="L468" s="6"/>
    </row>
    <row r="469">
      <c r="F469" s="6"/>
      <c r="I469" s="6"/>
      <c r="K469" s="5"/>
      <c r="L469" s="6"/>
    </row>
    <row r="470">
      <c r="F470" s="6"/>
      <c r="I470" s="6"/>
      <c r="K470" s="5"/>
      <c r="L470" s="6"/>
    </row>
    <row r="471">
      <c r="F471" s="6"/>
      <c r="I471" s="6"/>
      <c r="K471" s="5"/>
      <c r="L471" s="6"/>
    </row>
    <row r="472">
      <c r="F472" s="6"/>
      <c r="I472" s="6"/>
      <c r="K472" s="5"/>
      <c r="L472" s="6"/>
    </row>
    <row r="473">
      <c r="F473" s="6"/>
      <c r="I473" s="6"/>
      <c r="K473" s="5"/>
      <c r="L473" s="6"/>
    </row>
    <row r="474">
      <c r="F474" s="6"/>
      <c r="I474" s="6"/>
      <c r="K474" s="5"/>
      <c r="L474" s="6"/>
    </row>
    <row r="475">
      <c r="F475" s="6"/>
      <c r="I475" s="6"/>
      <c r="K475" s="5"/>
      <c r="L475" s="6"/>
    </row>
    <row r="476">
      <c r="F476" s="6"/>
      <c r="I476" s="6"/>
      <c r="K476" s="5"/>
      <c r="L476" s="6"/>
    </row>
    <row r="477">
      <c r="F477" s="6"/>
      <c r="I477" s="6"/>
      <c r="K477" s="5"/>
      <c r="L477" s="6"/>
    </row>
    <row r="478">
      <c r="F478" s="6"/>
      <c r="I478" s="6"/>
      <c r="K478" s="5"/>
      <c r="L478" s="6"/>
    </row>
    <row r="479">
      <c r="F479" s="6"/>
      <c r="I479" s="6"/>
      <c r="K479" s="5"/>
      <c r="L479" s="6"/>
    </row>
    <row r="480">
      <c r="F480" s="6"/>
      <c r="I480" s="6"/>
      <c r="K480" s="5"/>
      <c r="L480" s="6"/>
    </row>
    <row r="481">
      <c r="F481" s="6"/>
      <c r="I481" s="6"/>
      <c r="K481" s="5"/>
      <c r="L481" s="6"/>
    </row>
    <row r="482">
      <c r="F482" s="6"/>
      <c r="I482" s="6"/>
      <c r="K482" s="5"/>
      <c r="L482" s="6"/>
    </row>
    <row r="483">
      <c r="F483" s="6"/>
      <c r="I483" s="6"/>
      <c r="K483" s="5"/>
      <c r="L483" s="6"/>
    </row>
    <row r="484">
      <c r="F484" s="6"/>
      <c r="I484" s="6"/>
      <c r="K484" s="5"/>
      <c r="L484" s="6"/>
    </row>
    <row r="485">
      <c r="F485" s="6"/>
      <c r="I485" s="6"/>
      <c r="K485" s="5"/>
      <c r="L485" s="6"/>
    </row>
    <row r="486">
      <c r="F486" s="6"/>
      <c r="I486" s="6"/>
      <c r="K486" s="5"/>
      <c r="L486" s="6"/>
    </row>
    <row r="487">
      <c r="F487" s="6"/>
      <c r="I487" s="6"/>
      <c r="K487" s="5"/>
      <c r="L487" s="6"/>
    </row>
    <row r="488">
      <c r="F488" s="6"/>
      <c r="I488" s="6"/>
      <c r="K488" s="5"/>
      <c r="L488" s="6"/>
    </row>
    <row r="489">
      <c r="F489" s="6"/>
      <c r="I489" s="6"/>
      <c r="K489" s="5"/>
      <c r="L489" s="6"/>
    </row>
    <row r="490">
      <c r="F490" s="6"/>
      <c r="I490" s="6"/>
      <c r="K490" s="5"/>
      <c r="L490" s="6"/>
    </row>
    <row r="491">
      <c r="F491" s="6"/>
      <c r="I491" s="6"/>
      <c r="K491" s="5"/>
      <c r="L491" s="6"/>
    </row>
    <row r="492">
      <c r="F492" s="6"/>
      <c r="I492" s="6"/>
      <c r="K492" s="5"/>
      <c r="L492" s="6"/>
    </row>
    <row r="493">
      <c r="F493" s="6"/>
      <c r="I493" s="6"/>
      <c r="K493" s="5"/>
      <c r="L493" s="6"/>
    </row>
    <row r="494">
      <c r="F494" s="6"/>
      <c r="I494" s="6"/>
      <c r="K494" s="5"/>
      <c r="L494" s="6"/>
    </row>
    <row r="495">
      <c r="F495" s="6"/>
      <c r="I495" s="6"/>
      <c r="K495" s="5"/>
      <c r="L495" s="6"/>
    </row>
    <row r="496">
      <c r="F496" s="6"/>
      <c r="I496" s="6"/>
      <c r="K496" s="5"/>
      <c r="L496" s="6"/>
    </row>
    <row r="497">
      <c r="F497" s="6"/>
      <c r="I497" s="6"/>
      <c r="K497" s="5"/>
      <c r="L497" s="6"/>
    </row>
    <row r="498">
      <c r="F498" s="6"/>
      <c r="I498" s="6"/>
      <c r="K498" s="5"/>
      <c r="L498" s="6"/>
    </row>
    <row r="499">
      <c r="F499" s="6"/>
      <c r="I499" s="6"/>
      <c r="K499" s="5"/>
      <c r="L499" s="6"/>
    </row>
    <row r="500">
      <c r="F500" s="6"/>
      <c r="I500" s="6"/>
      <c r="K500" s="5"/>
      <c r="L500" s="6"/>
    </row>
    <row r="501">
      <c r="F501" s="6"/>
      <c r="I501" s="6"/>
      <c r="K501" s="5"/>
      <c r="L501" s="6"/>
    </row>
    <row r="502">
      <c r="F502" s="6"/>
      <c r="I502" s="6"/>
      <c r="K502" s="5"/>
      <c r="L502" s="6"/>
    </row>
    <row r="503">
      <c r="F503" s="6"/>
      <c r="I503" s="6"/>
      <c r="K503" s="5"/>
      <c r="L503" s="6"/>
    </row>
    <row r="504">
      <c r="F504" s="6"/>
      <c r="I504" s="6"/>
      <c r="K504" s="5"/>
      <c r="L504" s="6"/>
    </row>
    <row r="505">
      <c r="F505" s="6"/>
      <c r="I505" s="6"/>
      <c r="K505" s="5"/>
      <c r="L505" s="6"/>
    </row>
    <row r="506">
      <c r="F506" s="6"/>
      <c r="I506" s="6"/>
      <c r="K506" s="5"/>
      <c r="L506" s="6"/>
    </row>
    <row r="507">
      <c r="F507" s="6"/>
      <c r="I507" s="6"/>
      <c r="K507" s="5"/>
      <c r="L507" s="6"/>
    </row>
    <row r="508">
      <c r="F508" s="6"/>
      <c r="I508" s="6"/>
      <c r="K508" s="5"/>
      <c r="L508" s="6"/>
    </row>
    <row r="509">
      <c r="F509" s="6"/>
      <c r="I509" s="6"/>
      <c r="K509" s="5"/>
      <c r="L509" s="6"/>
    </row>
    <row r="510">
      <c r="F510" s="6"/>
      <c r="I510" s="6"/>
      <c r="K510" s="5"/>
      <c r="L510" s="6"/>
    </row>
    <row r="511">
      <c r="F511" s="6"/>
      <c r="I511" s="6"/>
      <c r="K511" s="5"/>
      <c r="L511" s="6"/>
    </row>
    <row r="512">
      <c r="F512" s="6"/>
      <c r="I512" s="6"/>
      <c r="K512" s="5"/>
      <c r="L512" s="6"/>
    </row>
    <row r="513">
      <c r="F513" s="6"/>
      <c r="I513" s="6"/>
      <c r="K513" s="5"/>
      <c r="L513" s="6"/>
    </row>
    <row r="514">
      <c r="F514" s="6"/>
      <c r="I514" s="6"/>
      <c r="K514" s="5"/>
      <c r="L514" s="6"/>
    </row>
    <row r="515">
      <c r="F515" s="6"/>
      <c r="I515" s="6"/>
      <c r="K515" s="5"/>
      <c r="L515" s="6"/>
    </row>
    <row r="516">
      <c r="F516" s="6"/>
      <c r="I516" s="6"/>
      <c r="K516" s="5"/>
      <c r="L516" s="6"/>
    </row>
    <row r="517">
      <c r="F517" s="6"/>
      <c r="I517" s="6"/>
      <c r="K517" s="5"/>
      <c r="L517" s="6"/>
    </row>
    <row r="518">
      <c r="F518" s="6"/>
      <c r="I518" s="6"/>
      <c r="K518" s="5"/>
      <c r="L518" s="6"/>
    </row>
    <row r="519">
      <c r="F519" s="6"/>
      <c r="I519" s="6"/>
      <c r="K519" s="5"/>
      <c r="L519" s="6"/>
    </row>
    <row r="520">
      <c r="F520" s="6"/>
      <c r="I520" s="6"/>
      <c r="K520" s="5"/>
      <c r="L520" s="6"/>
    </row>
    <row r="521">
      <c r="F521" s="6"/>
      <c r="I521" s="6"/>
      <c r="K521" s="5"/>
      <c r="L521" s="6"/>
    </row>
    <row r="522">
      <c r="F522" s="6"/>
      <c r="I522" s="6"/>
      <c r="K522" s="5"/>
      <c r="L522" s="6"/>
    </row>
    <row r="523">
      <c r="F523" s="6"/>
      <c r="I523" s="6"/>
      <c r="K523" s="5"/>
      <c r="L523" s="6"/>
    </row>
    <row r="524">
      <c r="F524" s="6"/>
      <c r="I524" s="6"/>
      <c r="K524" s="5"/>
      <c r="L524" s="6"/>
    </row>
    <row r="525">
      <c r="F525" s="6"/>
      <c r="I525" s="6"/>
      <c r="K525" s="5"/>
      <c r="L525" s="6"/>
    </row>
    <row r="526">
      <c r="F526" s="6"/>
      <c r="I526" s="6"/>
      <c r="K526" s="5"/>
      <c r="L526" s="6"/>
    </row>
    <row r="527">
      <c r="F527" s="6"/>
      <c r="I527" s="6"/>
      <c r="K527" s="5"/>
      <c r="L527" s="6"/>
    </row>
    <row r="528">
      <c r="F528" s="6"/>
      <c r="I528" s="6"/>
      <c r="K528" s="5"/>
      <c r="L528" s="6"/>
    </row>
    <row r="529">
      <c r="F529" s="6"/>
      <c r="I529" s="6"/>
      <c r="K529" s="5"/>
      <c r="L529" s="6"/>
    </row>
    <row r="530">
      <c r="F530" s="6"/>
      <c r="I530" s="6"/>
      <c r="K530" s="5"/>
      <c r="L530" s="6"/>
    </row>
    <row r="531">
      <c r="F531" s="6"/>
      <c r="I531" s="6"/>
      <c r="K531" s="5"/>
      <c r="L531" s="6"/>
    </row>
    <row r="532">
      <c r="F532" s="6"/>
      <c r="I532" s="6"/>
      <c r="K532" s="5"/>
      <c r="L532" s="6"/>
    </row>
    <row r="533">
      <c r="F533" s="6"/>
      <c r="I533" s="6"/>
      <c r="K533" s="5"/>
      <c r="L533" s="6"/>
    </row>
    <row r="534">
      <c r="F534" s="6"/>
      <c r="I534" s="6"/>
      <c r="K534" s="5"/>
      <c r="L534" s="6"/>
    </row>
    <row r="535">
      <c r="F535" s="6"/>
      <c r="I535" s="6"/>
      <c r="K535" s="5"/>
      <c r="L535" s="6"/>
    </row>
    <row r="536">
      <c r="F536" s="6"/>
      <c r="I536" s="6"/>
      <c r="K536" s="5"/>
      <c r="L536" s="6"/>
    </row>
    <row r="537">
      <c r="F537" s="6"/>
      <c r="I537" s="6"/>
      <c r="K537" s="5"/>
      <c r="L537" s="6"/>
    </row>
    <row r="538">
      <c r="F538" s="6"/>
      <c r="I538" s="6"/>
      <c r="K538" s="5"/>
      <c r="L538" s="6"/>
    </row>
    <row r="539">
      <c r="F539" s="6"/>
      <c r="I539" s="6"/>
      <c r="K539" s="5"/>
      <c r="L539" s="6"/>
    </row>
    <row r="540">
      <c r="F540" s="6"/>
      <c r="I540" s="6"/>
      <c r="K540" s="5"/>
      <c r="L540" s="6"/>
    </row>
    <row r="541">
      <c r="F541" s="6"/>
      <c r="I541" s="6"/>
      <c r="K541" s="5"/>
      <c r="L541" s="6"/>
    </row>
    <row r="542">
      <c r="F542" s="6"/>
      <c r="I542" s="6"/>
      <c r="K542" s="5"/>
      <c r="L542" s="6"/>
    </row>
    <row r="543">
      <c r="F543" s="6"/>
      <c r="I543" s="6"/>
      <c r="K543" s="5"/>
      <c r="L543" s="6"/>
    </row>
    <row r="544">
      <c r="F544" s="6"/>
      <c r="I544" s="6"/>
      <c r="K544" s="5"/>
      <c r="L544" s="6"/>
    </row>
    <row r="545">
      <c r="F545" s="6"/>
      <c r="I545" s="6"/>
      <c r="K545" s="5"/>
      <c r="L545" s="6"/>
    </row>
    <row r="546">
      <c r="F546" s="6"/>
      <c r="I546" s="6"/>
      <c r="K546" s="5"/>
      <c r="L546" s="6"/>
    </row>
    <row r="547">
      <c r="F547" s="6"/>
      <c r="I547" s="6"/>
      <c r="K547" s="5"/>
      <c r="L547" s="6"/>
    </row>
    <row r="548">
      <c r="F548" s="6"/>
      <c r="I548" s="6"/>
      <c r="K548" s="5"/>
      <c r="L548" s="6"/>
    </row>
    <row r="549">
      <c r="F549" s="6"/>
      <c r="I549" s="6"/>
      <c r="K549" s="5"/>
      <c r="L549" s="6"/>
    </row>
    <row r="550">
      <c r="F550" s="6"/>
      <c r="I550" s="6"/>
      <c r="K550" s="5"/>
      <c r="L550" s="6"/>
    </row>
    <row r="551">
      <c r="F551" s="6"/>
      <c r="I551" s="6"/>
      <c r="K551" s="5"/>
      <c r="L551" s="6"/>
    </row>
    <row r="552">
      <c r="F552" s="6"/>
      <c r="I552" s="6"/>
      <c r="K552" s="5"/>
      <c r="L552" s="6"/>
    </row>
    <row r="553">
      <c r="F553" s="6"/>
      <c r="I553" s="6"/>
      <c r="K553" s="5"/>
      <c r="L553" s="6"/>
    </row>
    <row r="554">
      <c r="F554" s="6"/>
      <c r="I554" s="6"/>
      <c r="K554" s="5"/>
      <c r="L554" s="6"/>
    </row>
    <row r="555">
      <c r="F555" s="6"/>
      <c r="I555" s="6"/>
      <c r="K555" s="5"/>
      <c r="L555" s="6"/>
    </row>
    <row r="556">
      <c r="F556" s="6"/>
      <c r="I556" s="6"/>
      <c r="K556" s="5"/>
      <c r="L556" s="6"/>
    </row>
    <row r="557">
      <c r="F557" s="6"/>
      <c r="I557" s="6"/>
      <c r="K557" s="5"/>
      <c r="L557" s="6"/>
    </row>
    <row r="558">
      <c r="F558" s="6"/>
      <c r="I558" s="6"/>
      <c r="K558" s="5"/>
      <c r="L558" s="6"/>
    </row>
    <row r="559">
      <c r="F559" s="6"/>
      <c r="I559" s="6"/>
      <c r="K559" s="5"/>
      <c r="L559" s="6"/>
    </row>
    <row r="560">
      <c r="F560" s="6"/>
      <c r="I560" s="6"/>
      <c r="K560" s="5"/>
      <c r="L560" s="6"/>
    </row>
    <row r="561">
      <c r="F561" s="6"/>
      <c r="I561" s="6"/>
      <c r="K561" s="5"/>
      <c r="L561" s="6"/>
    </row>
    <row r="562">
      <c r="F562" s="6"/>
      <c r="I562" s="6"/>
      <c r="K562" s="5"/>
      <c r="L562" s="6"/>
    </row>
    <row r="563">
      <c r="F563" s="6"/>
      <c r="I563" s="6"/>
      <c r="K563" s="5"/>
      <c r="L563" s="6"/>
    </row>
    <row r="564">
      <c r="F564" s="6"/>
      <c r="I564" s="6"/>
      <c r="K564" s="5"/>
      <c r="L564" s="6"/>
    </row>
    <row r="565">
      <c r="F565" s="6"/>
      <c r="I565" s="6"/>
      <c r="K565" s="5"/>
      <c r="L565" s="6"/>
    </row>
    <row r="566">
      <c r="F566" s="6"/>
      <c r="I566" s="6"/>
      <c r="K566" s="5"/>
      <c r="L566" s="6"/>
    </row>
    <row r="567">
      <c r="F567" s="6"/>
      <c r="I567" s="6"/>
      <c r="K567" s="5"/>
      <c r="L567" s="6"/>
    </row>
    <row r="568">
      <c r="F568" s="6"/>
      <c r="I568" s="6"/>
      <c r="K568" s="5"/>
      <c r="L568" s="6"/>
    </row>
    <row r="569">
      <c r="F569" s="6"/>
      <c r="I569" s="6"/>
      <c r="K569" s="5"/>
      <c r="L569" s="6"/>
    </row>
    <row r="570">
      <c r="F570" s="6"/>
      <c r="I570" s="6"/>
      <c r="K570" s="5"/>
      <c r="L570" s="6"/>
    </row>
    <row r="571">
      <c r="F571" s="6"/>
      <c r="I571" s="6"/>
      <c r="K571" s="5"/>
      <c r="L571" s="6"/>
    </row>
    <row r="572">
      <c r="F572" s="6"/>
      <c r="I572" s="6"/>
      <c r="K572" s="5"/>
      <c r="L572" s="6"/>
    </row>
    <row r="573">
      <c r="F573" s="6"/>
      <c r="I573" s="6"/>
      <c r="K573" s="5"/>
      <c r="L573" s="6"/>
    </row>
    <row r="574">
      <c r="F574" s="6"/>
      <c r="I574" s="6"/>
      <c r="K574" s="5"/>
      <c r="L574" s="6"/>
    </row>
    <row r="575">
      <c r="F575" s="6"/>
      <c r="I575" s="6"/>
      <c r="K575" s="5"/>
      <c r="L575" s="6"/>
    </row>
    <row r="576">
      <c r="F576" s="6"/>
      <c r="I576" s="6"/>
      <c r="K576" s="5"/>
      <c r="L576" s="6"/>
    </row>
    <row r="577">
      <c r="F577" s="6"/>
      <c r="I577" s="6"/>
      <c r="K577" s="5"/>
      <c r="L577" s="6"/>
    </row>
    <row r="578">
      <c r="F578" s="6"/>
      <c r="I578" s="6"/>
      <c r="K578" s="5"/>
      <c r="L578" s="6"/>
    </row>
    <row r="579">
      <c r="F579" s="6"/>
      <c r="I579" s="6"/>
      <c r="K579" s="5"/>
      <c r="L579" s="6"/>
    </row>
    <row r="580">
      <c r="F580" s="6"/>
      <c r="I580" s="6"/>
      <c r="K580" s="5"/>
      <c r="L580" s="6"/>
    </row>
    <row r="581">
      <c r="F581" s="6"/>
      <c r="I581" s="6"/>
      <c r="K581" s="5"/>
      <c r="L581" s="6"/>
    </row>
    <row r="582">
      <c r="F582" s="6"/>
      <c r="I582" s="6"/>
      <c r="K582" s="5"/>
      <c r="L582" s="6"/>
    </row>
    <row r="583">
      <c r="F583" s="6"/>
      <c r="I583" s="6"/>
      <c r="K583" s="5"/>
      <c r="L583" s="6"/>
    </row>
    <row r="584">
      <c r="F584" s="6"/>
      <c r="I584" s="6"/>
      <c r="K584" s="5"/>
      <c r="L584" s="6"/>
    </row>
    <row r="585">
      <c r="F585" s="6"/>
      <c r="I585" s="6"/>
      <c r="K585" s="5"/>
      <c r="L585" s="6"/>
    </row>
    <row r="586">
      <c r="F586" s="6"/>
      <c r="I586" s="6"/>
      <c r="K586" s="5"/>
      <c r="L586" s="6"/>
    </row>
    <row r="587">
      <c r="F587" s="6"/>
      <c r="I587" s="6"/>
      <c r="K587" s="5"/>
      <c r="L587" s="6"/>
    </row>
    <row r="588">
      <c r="F588" s="6"/>
      <c r="I588" s="6"/>
      <c r="K588" s="5"/>
      <c r="L588" s="6"/>
    </row>
    <row r="589">
      <c r="F589" s="6"/>
      <c r="I589" s="6"/>
      <c r="K589" s="5"/>
      <c r="L589" s="6"/>
    </row>
    <row r="590">
      <c r="F590" s="6"/>
      <c r="I590" s="6"/>
      <c r="K590" s="5"/>
      <c r="L590" s="6"/>
    </row>
    <row r="591">
      <c r="F591" s="6"/>
      <c r="I591" s="6"/>
      <c r="K591" s="5"/>
      <c r="L591" s="6"/>
    </row>
    <row r="592">
      <c r="F592" s="6"/>
      <c r="I592" s="6"/>
      <c r="K592" s="5"/>
      <c r="L592" s="6"/>
    </row>
    <row r="593">
      <c r="F593" s="6"/>
      <c r="I593" s="6"/>
      <c r="K593" s="5"/>
      <c r="L593" s="6"/>
    </row>
    <row r="594">
      <c r="F594" s="6"/>
      <c r="I594" s="6"/>
      <c r="K594" s="5"/>
      <c r="L594" s="6"/>
    </row>
    <row r="595">
      <c r="F595" s="6"/>
      <c r="I595" s="6"/>
      <c r="K595" s="5"/>
      <c r="L595" s="6"/>
    </row>
    <row r="596">
      <c r="F596" s="6"/>
      <c r="I596" s="6"/>
      <c r="K596" s="5"/>
      <c r="L596" s="6"/>
    </row>
    <row r="597">
      <c r="F597" s="6"/>
      <c r="I597" s="6"/>
      <c r="K597" s="5"/>
      <c r="L597" s="6"/>
    </row>
    <row r="598">
      <c r="F598" s="6"/>
      <c r="I598" s="6"/>
      <c r="K598" s="5"/>
      <c r="L598" s="6"/>
    </row>
    <row r="599">
      <c r="F599" s="6"/>
      <c r="I599" s="6"/>
      <c r="K599" s="5"/>
      <c r="L599" s="6"/>
    </row>
    <row r="600">
      <c r="F600" s="6"/>
      <c r="I600" s="6"/>
      <c r="K600" s="5"/>
      <c r="L600" s="6"/>
    </row>
    <row r="601">
      <c r="F601" s="6"/>
      <c r="I601" s="6"/>
      <c r="K601" s="5"/>
      <c r="L601" s="6"/>
    </row>
    <row r="602">
      <c r="F602" s="6"/>
      <c r="I602" s="6"/>
      <c r="K602" s="5"/>
      <c r="L602" s="6"/>
    </row>
    <row r="603">
      <c r="F603" s="6"/>
      <c r="I603" s="6"/>
      <c r="K603" s="5"/>
      <c r="L603" s="6"/>
    </row>
    <row r="604">
      <c r="F604" s="6"/>
      <c r="I604" s="6"/>
      <c r="K604" s="5"/>
      <c r="L604" s="6"/>
    </row>
    <row r="605">
      <c r="F605" s="6"/>
      <c r="I605" s="6"/>
      <c r="K605" s="5"/>
      <c r="L605" s="6"/>
    </row>
    <row r="606">
      <c r="F606" s="6"/>
      <c r="I606" s="6"/>
      <c r="K606" s="5"/>
      <c r="L606" s="6"/>
    </row>
    <row r="607">
      <c r="F607" s="6"/>
      <c r="I607" s="6"/>
      <c r="K607" s="5"/>
      <c r="L607" s="6"/>
    </row>
    <row r="608">
      <c r="F608" s="6"/>
      <c r="I608" s="6"/>
      <c r="K608" s="5"/>
      <c r="L608" s="6"/>
    </row>
    <row r="609">
      <c r="F609" s="6"/>
      <c r="I609" s="6"/>
      <c r="K609" s="5"/>
      <c r="L609" s="6"/>
    </row>
    <row r="610">
      <c r="F610" s="6"/>
      <c r="I610" s="6"/>
      <c r="K610" s="5"/>
      <c r="L610" s="6"/>
    </row>
    <row r="611">
      <c r="F611" s="6"/>
      <c r="I611" s="6"/>
      <c r="K611" s="5"/>
      <c r="L611" s="6"/>
    </row>
    <row r="612">
      <c r="F612" s="6"/>
      <c r="I612" s="6"/>
      <c r="K612" s="5"/>
      <c r="L612" s="6"/>
    </row>
    <row r="613">
      <c r="F613" s="6"/>
      <c r="I613" s="6"/>
      <c r="K613" s="5"/>
      <c r="L613" s="6"/>
    </row>
    <row r="614">
      <c r="F614" s="6"/>
      <c r="I614" s="6"/>
      <c r="K614" s="5"/>
      <c r="L614" s="6"/>
    </row>
    <row r="615">
      <c r="F615" s="6"/>
      <c r="I615" s="6"/>
      <c r="K615" s="5"/>
      <c r="L615" s="6"/>
    </row>
    <row r="616">
      <c r="F616" s="6"/>
      <c r="I616" s="6"/>
      <c r="K616" s="5"/>
      <c r="L616" s="6"/>
    </row>
    <row r="617">
      <c r="F617" s="6"/>
      <c r="I617" s="6"/>
      <c r="K617" s="5"/>
      <c r="L617" s="6"/>
    </row>
    <row r="618">
      <c r="F618" s="6"/>
      <c r="I618" s="6"/>
      <c r="K618" s="5"/>
      <c r="L618" s="6"/>
    </row>
    <row r="619">
      <c r="F619" s="6"/>
      <c r="I619" s="6"/>
      <c r="K619" s="5"/>
      <c r="L619" s="6"/>
    </row>
    <row r="620">
      <c r="F620" s="6"/>
      <c r="I620" s="6"/>
      <c r="K620" s="5"/>
      <c r="L620" s="6"/>
    </row>
    <row r="621">
      <c r="F621" s="6"/>
      <c r="I621" s="6"/>
      <c r="K621" s="5"/>
      <c r="L621" s="6"/>
    </row>
    <row r="622">
      <c r="F622" s="6"/>
      <c r="I622" s="6"/>
      <c r="K622" s="5"/>
      <c r="L622" s="6"/>
    </row>
    <row r="623">
      <c r="F623" s="6"/>
      <c r="I623" s="6"/>
      <c r="K623" s="5"/>
      <c r="L623" s="6"/>
    </row>
    <row r="624">
      <c r="F624" s="6"/>
      <c r="I624" s="6"/>
      <c r="K624" s="5"/>
      <c r="L624" s="6"/>
    </row>
    <row r="625">
      <c r="F625" s="6"/>
      <c r="I625" s="6"/>
      <c r="K625" s="5"/>
      <c r="L625" s="6"/>
    </row>
    <row r="626">
      <c r="F626" s="6"/>
      <c r="I626" s="6"/>
      <c r="K626" s="5"/>
      <c r="L626" s="6"/>
    </row>
    <row r="627">
      <c r="F627" s="6"/>
      <c r="I627" s="6"/>
      <c r="K627" s="5"/>
      <c r="L627" s="6"/>
    </row>
    <row r="628">
      <c r="F628" s="6"/>
      <c r="I628" s="6"/>
      <c r="K628" s="5"/>
      <c r="L628" s="6"/>
    </row>
    <row r="629">
      <c r="F629" s="6"/>
      <c r="I629" s="6"/>
      <c r="K629" s="5"/>
      <c r="L629" s="6"/>
    </row>
    <row r="630">
      <c r="F630" s="6"/>
      <c r="I630" s="6"/>
      <c r="K630" s="5"/>
      <c r="L630" s="6"/>
    </row>
    <row r="631">
      <c r="F631" s="6"/>
      <c r="I631" s="6"/>
      <c r="K631" s="5"/>
      <c r="L631" s="6"/>
    </row>
    <row r="632">
      <c r="F632" s="6"/>
      <c r="I632" s="6"/>
      <c r="K632" s="5"/>
      <c r="L632" s="6"/>
    </row>
    <row r="633">
      <c r="F633" s="6"/>
      <c r="I633" s="6"/>
      <c r="K633" s="5"/>
      <c r="L633" s="6"/>
    </row>
    <row r="634">
      <c r="F634" s="6"/>
      <c r="I634" s="6"/>
      <c r="K634" s="5"/>
      <c r="L634" s="6"/>
    </row>
    <row r="635">
      <c r="F635" s="6"/>
      <c r="I635" s="6"/>
      <c r="K635" s="5"/>
      <c r="L635" s="6"/>
    </row>
    <row r="636">
      <c r="F636" s="6"/>
      <c r="I636" s="6"/>
      <c r="K636" s="5"/>
      <c r="L636" s="6"/>
    </row>
    <row r="637">
      <c r="F637" s="6"/>
      <c r="I637" s="6"/>
      <c r="K637" s="5"/>
      <c r="L637" s="6"/>
    </row>
    <row r="638">
      <c r="F638" s="6"/>
      <c r="I638" s="6"/>
      <c r="K638" s="5"/>
      <c r="L638" s="6"/>
    </row>
    <row r="639">
      <c r="F639" s="6"/>
      <c r="I639" s="6"/>
      <c r="K639" s="5"/>
      <c r="L639" s="6"/>
    </row>
    <row r="640">
      <c r="F640" s="6"/>
      <c r="I640" s="6"/>
      <c r="K640" s="5"/>
      <c r="L640" s="6"/>
    </row>
    <row r="641">
      <c r="F641" s="6"/>
      <c r="I641" s="6"/>
      <c r="K641" s="5"/>
      <c r="L641" s="6"/>
    </row>
    <row r="642">
      <c r="F642" s="6"/>
      <c r="I642" s="6"/>
      <c r="K642" s="5"/>
      <c r="L642" s="6"/>
    </row>
    <row r="643">
      <c r="F643" s="6"/>
      <c r="I643" s="6"/>
      <c r="K643" s="5"/>
      <c r="L643" s="6"/>
    </row>
    <row r="644">
      <c r="F644" s="6"/>
      <c r="I644" s="6"/>
      <c r="K644" s="5"/>
      <c r="L644" s="6"/>
    </row>
    <row r="645">
      <c r="F645" s="6"/>
      <c r="I645" s="6"/>
      <c r="K645" s="5"/>
      <c r="L645" s="6"/>
    </row>
    <row r="646">
      <c r="F646" s="6"/>
      <c r="I646" s="6"/>
      <c r="K646" s="5"/>
      <c r="L646" s="6"/>
    </row>
    <row r="647">
      <c r="F647" s="6"/>
      <c r="I647" s="6"/>
      <c r="K647" s="5"/>
      <c r="L647" s="6"/>
    </row>
    <row r="648">
      <c r="F648" s="6"/>
      <c r="I648" s="6"/>
      <c r="K648" s="5"/>
      <c r="L648" s="6"/>
    </row>
    <row r="649">
      <c r="F649" s="6"/>
      <c r="I649" s="6"/>
      <c r="K649" s="5"/>
      <c r="L649" s="6"/>
    </row>
    <row r="650">
      <c r="F650" s="6"/>
      <c r="I650" s="6"/>
      <c r="K650" s="5"/>
      <c r="L650" s="6"/>
    </row>
    <row r="651">
      <c r="F651" s="6"/>
      <c r="I651" s="6"/>
      <c r="K651" s="5"/>
      <c r="L651" s="6"/>
    </row>
    <row r="652">
      <c r="F652" s="6"/>
      <c r="I652" s="6"/>
      <c r="K652" s="5"/>
      <c r="L652" s="6"/>
    </row>
    <row r="653">
      <c r="F653" s="6"/>
      <c r="I653" s="6"/>
      <c r="K653" s="5"/>
      <c r="L653" s="6"/>
    </row>
    <row r="654">
      <c r="F654" s="6"/>
      <c r="I654" s="6"/>
      <c r="K654" s="5"/>
      <c r="L654" s="6"/>
    </row>
    <row r="655">
      <c r="F655" s="6"/>
      <c r="I655" s="6"/>
      <c r="K655" s="5"/>
      <c r="L655" s="6"/>
    </row>
    <row r="656">
      <c r="F656" s="6"/>
      <c r="I656" s="6"/>
      <c r="K656" s="5"/>
      <c r="L656" s="6"/>
    </row>
    <row r="657">
      <c r="F657" s="6"/>
      <c r="I657" s="6"/>
      <c r="K657" s="5"/>
      <c r="L657" s="6"/>
    </row>
    <row r="658">
      <c r="F658" s="6"/>
      <c r="I658" s="6"/>
      <c r="K658" s="5"/>
      <c r="L658" s="6"/>
    </row>
    <row r="659">
      <c r="F659" s="6"/>
      <c r="I659" s="6"/>
      <c r="K659" s="5"/>
      <c r="L659" s="6"/>
    </row>
    <row r="660">
      <c r="F660" s="6"/>
      <c r="I660" s="6"/>
      <c r="K660" s="5"/>
      <c r="L660" s="6"/>
    </row>
    <row r="661">
      <c r="F661" s="6"/>
      <c r="I661" s="6"/>
      <c r="K661" s="5"/>
      <c r="L661" s="6"/>
    </row>
    <row r="662">
      <c r="F662" s="6"/>
      <c r="I662" s="6"/>
      <c r="K662" s="5"/>
      <c r="L662" s="6"/>
    </row>
    <row r="663">
      <c r="F663" s="6"/>
      <c r="I663" s="6"/>
      <c r="K663" s="5"/>
      <c r="L663" s="6"/>
    </row>
    <row r="664">
      <c r="F664" s="6"/>
      <c r="I664" s="6"/>
      <c r="K664" s="5"/>
      <c r="L664" s="6"/>
    </row>
    <row r="665">
      <c r="F665" s="6"/>
      <c r="I665" s="6"/>
      <c r="K665" s="5"/>
      <c r="L665" s="6"/>
    </row>
    <row r="666">
      <c r="F666" s="6"/>
      <c r="I666" s="6"/>
      <c r="K666" s="5"/>
      <c r="L666" s="6"/>
    </row>
    <row r="667">
      <c r="F667" s="6"/>
      <c r="I667" s="6"/>
      <c r="K667" s="5"/>
      <c r="L667" s="6"/>
    </row>
    <row r="668">
      <c r="F668" s="6"/>
      <c r="I668" s="6"/>
      <c r="K668" s="5"/>
      <c r="L668" s="6"/>
    </row>
    <row r="669">
      <c r="F669" s="6"/>
      <c r="I669" s="6"/>
      <c r="K669" s="5"/>
      <c r="L669" s="6"/>
    </row>
    <row r="670">
      <c r="F670" s="6"/>
      <c r="I670" s="6"/>
      <c r="K670" s="5"/>
      <c r="L670" s="6"/>
    </row>
    <row r="671">
      <c r="F671" s="6"/>
      <c r="I671" s="6"/>
      <c r="K671" s="5"/>
      <c r="L671" s="6"/>
    </row>
    <row r="672">
      <c r="F672" s="6"/>
      <c r="I672" s="6"/>
      <c r="K672" s="5"/>
      <c r="L672" s="6"/>
    </row>
    <row r="673">
      <c r="F673" s="6"/>
      <c r="I673" s="6"/>
      <c r="K673" s="5"/>
      <c r="L673" s="6"/>
    </row>
    <row r="674">
      <c r="F674" s="6"/>
      <c r="I674" s="6"/>
      <c r="K674" s="5"/>
      <c r="L674" s="6"/>
    </row>
    <row r="675">
      <c r="F675" s="6"/>
      <c r="I675" s="6"/>
      <c r="K675" s="5"/>
      <c r="L675" s="6"/>
    </row>
    <row r="676">
      <c r="F676" s="6"/>
      <c r="I676" s="6"/>
      <c r="K676" s="5"/>
      <c r="L676" s="6"/>
    </row>
    <row r="677">
      <c r="F677" s="6"/>
      <c r="I677" s="6"/>
      <c r="K677" s="5"/>
      <c r="L677" s="6"/>
    </row>
    <row r="678">
      <c r="F678" s="6"/>
      <c r="I678" s="6"/>
      <c r="K678" s="5"/>
      <c r="L678" s="6"/>
    </row>
    <row r="679">
      <c r="F679" s="6"/>
      <c r="I679" s="6"/>
      <c r="K679" s="5"/>
      <c r="L679" s="6"/>
    </row>
    <row r="680">
      <c r="F680" s="6"/>
      <c r="I680" s="6"/>
      <c r="K680" s="5"/>
      <c r="L680" s="6"/>
    </row>
    <row r="681">
      <c r="F681" s="6"/>
      <c r="I681" s="6"/>
      <c r="K681" s="5"/>
      <c r="L681" s="6"/>
    </row>
    <row r="682">
      <c r="F682" s="6"/>
      <c r="I682" s="6"/>
      <c r="K682" s="5"/>
      <c r="L682" s="6"/>
    </row>
    <row r="683">
      <c r="F683" s="6"/>
      <c r="I683" s="6"/>
      <c r="K683" s="5"/>
      <c r="L683" s="6"/>
    </row>
    <row r="684">
      <c r="F684" s="6"/>
      <c r="I684" s="6"/>
      <c r="K684" s="5"/>
      <c r="L684" s="6"/>
    </row>
    <row r="685">
      <c r="F685" s="6"/>
      <c r="I685" s="6"/>
      <c r="K685" s="5"/>
      <c r="L685" s="6"/>
    </row>
    <row r="686">
      <c r="F686" s="6"/>
      <c r="I686" s="6"/>
      <c r="K686" s="5"/>
      <c r="L686" s="6"/>
    </row>
    <row r="687">
      <c r="F687" s="6"/>
      <c r="I687" s="6"/>
      <c r="K687" s="5"/>
      <c r="L687" s="6"/>
    </row>
    <row r="688">
      <c r="F688" s="6"/>
      <c r="I688" s="6"/>
      <c r="K688" s="5"/>
      <c r="L688" s="6"/>
    </row>
    <row r="689">
      <c r="F689" s="6"/>
      <c r="I689" s="6"/>
      <c r="K689" s="5"/>
      <c r="L689" s="6"/>
    </row>
    <row r="690">
      <c r="F690" s="6"/>
      <c r="I690" s="6"/>
      <c r="K690" s="5"/>
      <c r="L690" s="6"/>
    </row>
    <row r="691">
      <c r="F691" s="6"/>
      <c r="I691" s="6"/>
      <c r="K691" s="5"/>
      <c r="L691" s="6"/>
    </row>
    <row r="692">
      <c r="F692" s="6"/>
      <c r="I692" s="6"/>
      <c r="K692" s="5"/>
      <c r="L692" s="6"/>
    </row>
    <row r="693">
      <c r="F693" s="6"/>
      <c r="I693" s="6"/>
      <c r="K693" s="5"/>
      <c r="L693" s="6"/>
    </row>
    <row r="694">
      <c r="F694" s="6"/>
      <c r="I694" s="6"/>
      <c r="K694" s="5"/>
      <c r="L694" s="6"/>
    </row>
    <row r="695">
      <c r="F695" s="6"/>
      <c r="I695" s="6"/>
      <c r="K695" s="5"/>
      <c r="L695" s="6"/>
    </row>
    <row r="696">
      <c r="F696" s="6"/>
      <c r="I696" s="6"/>
      <c r="K696" s="5"/>
      <c r="L696" s="6"/>
    </row>
    <row r="697">
      <c r="F697" s="6"/>
      <c r="I697" s="6"/>
      <c r="K697" s="5"/>
      <c r="L697" s="6"/>
    </row>
    <row r="698">
      <c r="F698" s="6"/>
      <c r="I698" s="6"/>
      <c r="K698" s="5"/>
      <c r="L698" s="6"/>
    </row>
    <row r="699">
      <c r="F699" s="6"/>
      <c r="I699" s="6"/>
      <c r="K699" s="5"/>
      <c r="L699" s="6"/>
    </row>
    <row r="700">
      <c r="F700" s="6"/>
      <c r="I700" s="6"/>
      <c r="K700" s="5"/>
      <c r="L700" s="6"/>
    </row>
    <row r="701">
      <c r="F701" s="6"/>
      <c r="I701" s="6"/>
      <c r="K701" s="5"/>
      <c r="L701" s="6"/>
    </row>
    <row r="702">
      <c r="F702" s="6"/>
      <c r="I702" s="6"/>
      <c r="K702" s="5"/>
      <c r="L702" s="6"/>
    </row>
    <row r="703">
      <c r="F703" s="6"/>
      <c r="I703" s="6"/>
      <c r="K703" s="5"/>
      <c r="L703" s="6"/>
    </row>
    <row r="704">
      <c r="F704" s="6"/>
      <c r="I704" s="6"/>
      <c r="K704" s="5"/>
      <c r="L704" s="6"/>
    </row>
    <row r="705">
      <c r="F705" s="6"/>
      <c r="I705" s="6"/>
      <c r="K705" s="5"/>
      <c r="L705" s="6"/>
    </row>
    <row r="706">
      <c r="F706" s="6"/>
      <c r="I706" s="6"/>
      <c r="K706" s="5"/>
      <c r="L706" s="6"/>
    </row>
    <row r="707">
      <c r="F707" s="6"/>
      <c r="I707" s="6"/>
      <c r="K707" s="5"/>
      <c r="L707" s="6"/>
    </row>
    <row r="708">
      <c r="F708" s="6"/>
      <c r="I708" s="6"/>
      <c r="K708" s="5"/>
      <c r="L708" s="6"/>
    </row>
    <row r="709">
      <c r="F709" s="6"/>
      <c r="I709" s="6"/>
      <c r="K709" s="5"/>
      <c r="L709" s="6"/>
    </row>
    <row r="710">
      <c r="F710" s="6"/>
      <c r="I710" s="6"/>
      <c r="K710" s="5"/>
      <c r="L710" s="6"/>
    </row>
    <row r="711">
      <c r="F711" s="6"/>
      <c r="I711" s="6"/>
      <c r="K711" s="5"/>
      <c r="L711" s="6"/>
    </row>
    <row r="712">
      <c r="F712" s="6"/>
      <c r="I712" s="6"/>
      <c r="K712" s="5"/>
      <c r="L712" s="6"/>
    </row>
    <row r="713">
      <c r="F713" s="6"/>
      <c r="I713" s="6"/>
      <c r="K713" s="5"/>
      <c r="L713" s="6"/>
    </row>
    <row r="714">
      <c r="F714" s="6"/>
      <c r="I714" s="6"/>
      <c r="K714" s="5"/>
      <c r="L714" s="6"/>
    </row>
    <row r="715">
      <c r="F715" s="6"/>
      <c r="I715" s="6"/>
      <c r="K715" s="5"/>
      <c r="L715" s="6"/>
    </row>
    <row r="716">
      <c r="F716" s="6"/>
      <c r="I716" s="6"/>
      <c r="K716" s="5"/>
      <c r="L716" s="6"/>
    </row>
    <row r="717">
      <c r="F717" s="6"/>
      <c r="I717" s="6"/>
      <c r="K717" s="5"/>
      <c r="L717" s="6"/>
    </row>
    <row r="718">
      <c r="F718" s="6"/>
      <c r="I718" s="6"/>
      <c r="K718" s="5"/>
      <c r="L718" s="6"/>
    </row>
    <row r="719">
      <c r="F719" s="6"/>
      <c r="I719" s="6"/>
      <c r="K719" s="5"/>
      <c r="L719" s="6"/>
    </row>
    <row r="720">
      <c r="F720" s="6"/>
      <c r="I720" s="6"/>
      <c r="K720" s="5"/>
      <c r="L720" s="6"/>
    </row>
    <row r="721">
      <c r="F721" s="6"/>
      <c r="I721" s="6"/>
      <c r="K721" s="5"/>
      <c r="L721" s="6"/>
    </row>
    <row r="722">
      <c r="F722" s="6"/>
      <c r="I722" s="6"/>
      <c r="K722" s="5"/>
      <c r="L722" s="6"/>
    </row>
    <row r="723">
      <c r="F723" s="6"/>
      <c r="I723" s="6"/>
      <c r="K723" s="5"/>
      <c r="L723" s="6"/>
    </row>
    <row r="724">
      <c r="F724" s="6"/>
      <c r="I724" s="6"/>
      <c r="K724" s="5"/>
      <c r="L724" s="6"/>
    </row>
    <row r="725">
      <c r="F725" s="6"/>
      <c r="I725" s="6"/>
      <c r="K725" s="5"/>
      <c r="L725" s="6"/>
    </row>
    <row r="726">
      <c r="F726" s="6"/>
      <c r="I726" s="6"/>
      <c r="K726" s="5"/>
      <c r="L726" s="6"/>
    </row>
    <row r="727">
      <c r="F727" s="6"/>
      <c r="I727" s="6"/>
      <c r="K727" s="5"/>
      <c r="L727" s="6"/>
    </row>
    <row r="728">
      <c r="F728" s="6"/>
      <c r="I728" s="6"/>
      <c r="K728" s="5"/>
      <c r="L728" s="6"/>
    </row>
    <row r="729">
      <c r="F729" s="6"/>
      <c r="I729" s="6"/>
      <c r="K729" s="5"/>
      <c r="L729" s="6"/>
    </row>
    <row r="730">
      <c r="F730" s="6"/>
      <c r="I730" s="6"/>
      <c r="K730" s="5"/>
      <c r="L730" s="6"/>
    </row>
    <row r="731">
      <c r="F731" s="6"/>
      <c r="I731" s="6"/>
      <c r="K731" s="5"/>
      <c r="L731" s="6"/>
    </row>
    <row r="732">
      <c r="F732" s="6"/>
      <c r="I732" s="6"/>
      <c r="K732" s="5"/>
      <c r="L732" s="6"/>
    </row>
    <row r="733">
      <c r="F733" s="6"/>
      <c r="I733" s="6"/>
      <c r="K733" s="5"/>
      <c r="L733" s="6"/>
    </row>
    <row r="734">
      <c r="F734" s="6"/>
      <c r="I734" s="6"/>
      <c r="K734" s="5"/>
      <c r="L734" s="6"/>
    </row>
    <row r="735">
      <c r="F735" s="6"/>
      <c r="I735" s="6"/>
      <c r="K735" s="5"/>
      <c r="L735" s="6"/>
    </row>
    <row r="736">
      <c r="F736" s="6"/>
      <c r="I736" s="6"/>
      <c r="K736" s="5"/>
      <c r="L736" s="6"/>
    </row>
    <row r="737">
      <c r="F737" s="6"/>
      <c r="I737" s="6"/>
      <c r="K737" s="5"/>
      <c r="L737" s="6"/>
    </row>
    <row r="738">
      <c r="F738" s="6"/>
      <c r="I738" s="6"/>
      <c r="K738" s="5"/>
      <c r="L738" s="6"/>
    </row>
    <row r="739">
      <c r="F739" s="6"/>
      <c r="I739" s="6"/>
      <c r="K739" s="5"/>
      <c r="L739" s="6"/>
    </row>
    <row r="740">
      <c r="F740" s="6"/>
      <c r="I740" s="6"/>
      <c r="K740" s="5"/>
      <c r="L740" s="6"/>
    </row>
    <row r="741">
      <c r="F741" s="6"/>
      <c r="I741" s="6"/>
      <c r="K741" s="5"/>
      <c r="L741" s="6"/>
    </row>
    <row r="742">
      <c r="F742" s="6"/>
      <c r="I742" s="6"/>
      <c r="K742" s="5"/>
      <c r="L742" s="6"/>
    </row>
    <row r="743">
      <c r="F743" s="6"/>
      <c r="I743" s="6"/>
      <c r="K743" s="5"/>
      <c r="L743" s="6"/>
    </row>
    <row r="744">
      <c r="F744" s="6"/>
      <c r="I744" s="6"/>
      <c r="K744" s="5"/>
      <c r="L744" s="6"/>
    </row>
    <row r="745">
      <c r="F745" s="6"/>
      <c r="I745" s="6"/>
      <c r="K745" s="5"/>
      <c r="L745" s="6"/>
    </row>
    <row r="746">
      <c r="F746" s="6"/>
      <c r="I746" s="6"/>
      <c r="K746" s="5"/>
      <c r="L746" s="6"/>
    </row>
    <row r="747">
      <c r="F747" s="6"/>
      <c r="I747" s="6"/>
      <c r="K747" s="5"/>
      <c r="L747" s="6"/>
    </row>
    <row r="748">
      <c r="F748" s="6"/>
      <c r="I748" s="6"/>
      <c r="K748" s="5"/>
      <c r="L748" s="6"/>
    </row>
    <row r="749">
      <c r="F749" s="6"/>
      <c r="I749" s="6"/>
      <c r="K749" s="5"/>
      <c r="L749" s="6"/>
    </row>
    <row r="750">
      <c r="F750" s="6"/>
      <c r="I750" s="6"/>
      <c r="K750" s="5"/>
      <c r="L750" s="6"/>
    </row>
    <row r="751">
      <c r="F751" s="6"/>
      <c r="I751" s="6"/>
      <c r="K751" s="5"/>
      <c r="L751" s="6"/>
    </row>
    <row r="752">
      <c r="F752" s="6"/>
      <c r="I752" s="6"/>
      <c r="K752" s="5"/>
      <c r="L752" s="6"/>
    </row>
    <row r="753">
      <c r="F753" s="6"/>
      <c r="I753" s="6"/>
      <c r="K753" s="5"/>
      <c r="L753" s="6"/>
    </row>
    <row r="754">
      <c r="F754" s="6"/>
      <c r="I754" s="6"/>
      <c r="K754" s="5"/>
      <c r="L754" s="6"/>
    </row>
    <row r="755">
      <c r="F755" s="6"/>
      <c r="I755" s="6"/>
      <c r="K755" s="5"/>
      <c r="L755" s="6"/>
    </row>
    <row r="756">
      <c r="F756" s="6"/>
      <c r="I756" s="6"/>
      <c r="K756" s="5"/>
      <c r="L756" s="6"/>
    </row>
    <row r="757">
      <c r="F757" s="6"/>
      <c r="I757" s="6"/>
      <c r="K757" s="5"/>
      <c r="L757" s="6"/>
    </row>
    <row r="758">
      <c r="F758" s="6"/>
      <c r="I758" s="6"/>
      <c r="K758" s="5"/>
      <c r="L758" s="6"/>
    </row>
    <row r="759">
      <c r="F759" s="6"/>
      <c r="I759" s="6"/>
      <c r="K759" s="5"/>
      <c r="L759" s="6"/>
    </row>
    <row r="760">
      <c r="F760" s="6"/>
      <c r="I760" s="6"/>
      <c r="K760" s="5"/>
      <c r="L760" s="6"/>
    </row>
    <row r="761">
      <c r="F761" s="6"/>
      <c r="I761" s="6"/>
      <c r="K761" s="5"/>
      <c r="L761" s="6"/>
    </row>
    <row r="762">
      <c r="F762" s="6"/>
      <c r="I762" s="6"/>
      <c r="K762" s="5"/>
      <c r="L762" s="6"/>
    </row>
    <row r="763">
      <c r="F763" s="6"/>
      <c r="I763" s="6"/>
      <c r="K763" s="5"/>
      <c r="L763" s="6"/>
    </row>
    <row r="764">
      <c r="F764" s="6"/>
      <c r="I764" s="6"/>
      <c r="K764" s="5"/>
      <c r="L764" s="6"/>
    </row>
    <row r="765">
      <c r="F765" s="6"/>
      <c r="I765" s="6"/>
      <c r="K765" s="5"/>
      <c r="L765" s="6"/>
    </row>
    <row r="766">
      <c r="F766" s="6"/>
      <c r="I766" s="6"/>
      <c r="K766" s="5"/>
      <c r="L766" s="6"/>
    </row>
    <row r="767">
      <c r="F767" s="6"/>
      <c r="I767" s="6"/>
      <c r="K767" s="5"/>
      <c r="L767" s="6"/>
    </row>
    <row r="768">
      <c r="F768" s="6"/>
      <c r="I768" s="6"/>
      <c r="K768" s="5"/>
      <c r="L768" s="6"/>
    </row>
    <row r="769">
      <c r="F769" s="6"/>
      <c r="I769" s="6"/>
      <c r="K769" s="5"/>
      <c r="L769" s="6"/>
    </row>
    <row r="770">
      <c r="F770" s="6"/>
      <c r="I770" s="6"/>
      <c r="K770" s="5"/>
      <c r="L770" s="6"/>
    </row>
    <row r="771">
      <c r="F771" s="6"/>
      <c r="I771" s="6"/>
      <c r="K771" s="5"/>
      <c r="L771" s="6"/>
    </row>
    <row r="772">
      <c r="F772" s="6"/>
      <c r="I772" s="6"/>
      <c r="K772" s="5"/>
      <c r="L772" s="6"/>
    </row>
    <row r="773">
      <c r="F773" s="6"/>
      <c r="I773" s="6"/>
      <c r="K773" s="5"/>
      <c r="L773" s="6"/>
    </row>
    <row r="774">
      <c r="F774" s="6"/>
      <c r="I774" s="6"/>
      <c r="K774" s="5"/>
      <c r="L774" s="6"/>
    </row>
    <row r="775">
      <c r="F775" s="6"/>
      <c r="I775" s="6"/>
      <c r="K775" s="5"/>
      <c r="L775" s="6"/>
    </row>
    <row r="776">
      <c r="F776" s="6"/>
      <c r="I776" s="6"/>
      <c r="K776" s="5"/>
      <c r="L776" s="6"/>
    </row>
    <row r="777">
      <c r="F777" s="6"/>
      <c r="I777" s="6"/>
      <c r="K777" s="5"/>
      <c r="L777" s="6"/>
    </row>
    <row r="778">
      <c r="F778" s="6"/>
      <c r="I778" s="6"/>
      <c r="K778" s="5"/>
      <c r="L778" s="6"/>
    </row>
    <row r="779">
      <c r="F779" s="6"/>
      <c r="I779" s="6"/>
      <c r="K779" s="5"/>
      <c r="L779" s="6"/>
    </row>
    <row r="780">
      <c r="F780" s="6"/>
      <c r="I780" s="6"/>
      <c r="K780" s="5"/>
      <c r="L780" s="6"/>
    </row>
    <row r="781">
      <c r="F781" s="6"/>
      <c r="I781" s="6"/>
      <c r="K781" s="5"/>
      <c r="L781" s="6"/>
    </row>
    <row r="782">
      <c r="F782" s="6"/>
      <c r="I782" s="6"/>
      <c r="K782" s="5"/>
      <c r="L782" s="6"/>
    </row>
    <row r="783">
      <c r="F783" s="6"/>
      <c r="I783" s="6"/>
      <c r="K783" s="5"/>
      <c r="L783" s="6"/>
    </row>
    <row r="784">
      <c r="F784" s="6"/>
      <c r="I784" s="6"/>
      <c r="K784" s="5"/>
      <c r="L784" s="6"/>
    </row>
    <row r="785">
      <c r="F785" s="6"/>
      <c r="I785" s="6"/>
      <c r="K785" s="5"/>
      <c r="L785" s="6"/>
    </row>
    <row r="786">
      <c r="F786" s="6"/>
      <c r="I786" s="6"/>
      <c r="K786" s="5"/>
      <c r="L786" s="6"/>
    </row>
    <row r="787">
      <c r="F787" s="6"/>
      <c r="I787" s="6"/>
      <c r="K787" s="5"/>
      <c r="L787" s="6"/>
    </row>
    <row r="788">
      <c r="F788" s="6"/>
      <c r="I788" s="6"/>
      <c r="K788" s="5"/>
      <c r="L788" s="6"/>
    </row>
    <row r="789">
      <c r="F789" s="6"/>
      <c r="I789" s="6"/>
      <c r="K789" s="5"/>
      <c r="L789" s="6"/>
    </row>
    <row r="790">
      <c r="F790" s="6"/>
      <c r="I790" s="6"/>
      <c r="K790" s="5"/>
      <c r="L790" s="6"/>
    </row>
    <row r="791">
      <c r="F791" s="6"/>
      <c r="I791" s="6"/>
      <c r="K791" s="5"/>
      <c r="L791" s="6"/>
    </row>
    <row r="792">
      <c r="F792" s="6"/>
      <c r="I792" s="6"/>
      <c r="K792" s="5"/>
      <c r="L792" s="6"/>
    </row>
    <row r="793">
      <c r="F793" s="6"/>
      <c r="I793" s="6"/>
      <c r="K793" s="5"/>
      <c r="L793" s="6"/>
    </row>
    <row r="794">
      <c r="F794" s="6"/>
      <c r="I794" s="6"/>
      <c r="K794" s="5"/>
      <c r="L794" s="6"/>
    </row>
    <row r="795">
      <c r="F795" s="6"/>
      <c r="I795" s="6"/>
      <c r="K795" s="5"/>
      <c r="L795" s="6"/>
    </row>
    <row r="796">
      <c r="F796" s="6"/>
      <c r="I796" s="6"/>
      <c r="K796" s="5"/>
      <c r="L796" s="6"/>
    </row>
    <row r="797">
      <c r="F797" s="6"/>
      <c r="I797" s="6"/>
      <c r="K797" s="5"/>
      <c r="L797" s="6"/>
    </row>
    <row r="798">
      <c r="F798" s="6"/>
      <c r="I798" s="6"/>
      <c r="K798" s="5"/>
      <c r="L798" s="6"/>
    </row>
    <row r="799">
      <c r="F799" s="6"/>
      <c r="I799" s="6"/>
      <c r="K799" s="5"/>
      <c r="L799" s="6"/>
    </row>
    <row r="800">
      <c r="F800" s="6"/>
      <c r="I800" s="6"/>
      <c r="K800" s="5"/>
      <c r="L800" s="6"/>
    </row>
    <row r="801">
      <c r="F801" s="6"/>
      <c r="I801" s="6"/>
      <c r="K801" s="5"/>
      <c r="L801" s="6"/>
    </row>
    <row r="802">
      <c r="F802" s="6"/>
      <c r="I802" s="6"/>
      <c r="K802" s="5"/>
      <c r="L802" s="6"/>
    </row>
    <row r="803">
      <c r="F803" s="6"/>
      <c r="I803" s="6"/>
      <c r="K803" s="5"/>
      <c r="L803" s="6"/>
    </row>
    <row r="804">
      <c r="F804" s="6"/>
      <c r="I804" s="6"/>
      <c r="K804" s="5"/>
      <c r="L804" s="6"/>
    </row>
    <row r="805">
      <c r="F805" s="6"/>
      <c r="I805" s="6"/>
      <c r="K805" s="5"/>
      <c r="L805" s="6"/>
    </row>
    <row r="806">
      <c r="F806" s="6"/>
      <c r="I806" s="6"/>
      <c r="K806" s="5"/>
      <c r="L806" s="6"/>
    </row>
    <row r="807">
      <c r="F807" s="6"/>
      <c r="I807" s="6"/>
      <c r="K807" s="5"/>
      <c r="L807" s="6"/>
    </row>
    <row r="808">
      <c r="F808" s="6"/>
      <c r="I808" s="6"/>
      <c r="K808" s="5"/>
      <c r="L808" s="6"/>
    </row>
    <row r="809">
      <c r="F809" s="6"/>
      <c r="I809" s="6"/>
      <c r="K809" s="5"/>
      <c r="L809" s="6"/>
    </row>
    <row r="810">
      <c r="F810" s="6"/>
      <c r="I810" s="6"/>
      <c r="K810" s="5"/>
      <c r="L810" s="6"/>
    </row>
    <row r="811">
      <c r="F811" s="6"/>
      <c r="I811" s="6"/>
      <c r="K811" s="5"/>
      <c r="L811" s="6"/>
    </row>
    <row r="812">
      <c r="F812" s="6"/>
      <c r="I812" s="6"/>
      <c r="K812" s="5"/>
      <c r="L812" s="6"/>
    </row>
    <row r="813">
      <c r="F813" s="6"/>
      <c r="I813" s="6"/>
      <c r="K813" s="5"/>
      <c r="L813" s="6"/>
    </row>
    <row r="814">
      <c r="F814" s="6"/>
      <c r="I814" s="6"/>
      <c r="K814" s="5"/>
      <c r="L814" s="6"/>
    </row>
    <row r="815">
      <c r="F815" s="6"/>
      <c r="I815" s="6"/>
      <c r="K815" s="5"/>
      <c r="L815" s="6"/>
    </row>
    <row r="816">
      <c r="F816" s="6"/>
      <c r="I816" s="6"/>
      <c r="K816" s="5"/>
      <c r="L816" s="6"/>
    </row>
    <row r="817">
      <c r="F817" s="6"/>
      <c r="I817" s="6"/>
      <c r="K817" s="5"/>
      <c r="L817" s="6"/>
    </row>
    <row r="818">
      <c r="F818" s="6"/>
      <c r="I818" s="6"/>
      <c r="K818" s="5"/>
      <c r="L818" s="6"/>
    </row>
    <row r="819">
      <c r="F819" s="6"/>
      <c r="I819" s="6"/>
      <c r="K819" s="5"/>
      <c r="L819" s="6"/>
    </row>
    <row r="820">
      <c r="F820" s="6"/>
      <c r="I820" s="6"/>
      <c r="K820" s="5"/>
      <c r="L820" s="6"/>
    </row>
    <row r="821">
      <c r="F821" s="6"/>
      <c r="I821" s="6"/>
      <c r="K821" s="5"/>
      <c r="L821" s="6"/>
    </row>
    <row r="822">
      <c r="F822" s="6"/>
      <c r="I822" s="6"/>
      <c r="K822" s="5"/>
      <c r="L822" s="6"/>
    </row>
    <row r="823">
      <c r="F823" s="6"/>
      <c r="I823" s="6"/>
      <c r="K823" s="5"/>
      <c r="L823" s="6"/>
    </row>
    <row r="824">
      <c r="F824" s="6"/>
      <c r="I824" s="6"/>
      <c r="K824" s="5"/>
      <c r="L824" s="6"/>
    </row>
    <row r="825">
      <c r="F825" s="6"/>
      <c r="I825" s="6"/>
      <c r="K825" s="5"/>
      <c r="L825" s="6"/>
    </row>
    <row r="826">
      <c r="F826" s="6"/>
      <c r="I826" s="6"/>
      <c r="K826" s="5"/>
      <c r="L826" s="6"/>
    </row>
    <row r="827">
      <c r="F827" s="6"/>
      <c r="I827" s="6"/>
      <c r="K827" s="5"/>
      <c r="L827" s="6"/>
    </row>
    <row r="828">
      <c r="F828" s="6"/>
      <c r="I828" s="6"/>
      <c r="K828" s="5"/>
      <c r="L828" s="6"/>
    </row>
    <row r="829">
      <c r="F829" s="6"/>
      <c r="I829" s="6"/>
      <c r="K829" s="5"/>
      <c r="L829" s="6"/>
    </row>
    <row r="830">
      <c r="F830" s="6"/>
      <c r="I830" s="6"/>
      <c r="K830" s="5"/>
      <c r="L830" s="6"/>
    </row>
    <row r="831">
      <c r="F831" s="6"/>
      <c r="I831" s="6"/>
      <c r="K831" s="5"/>
      <c r="L831" s="6"/>
    </row>
    <row r="832">
      <c r="F832" s="6"/>
      <c r="I832" s="6"/>
      <c r="K832" s="5"/>
      <c r="L832" s="6"/>
    </row>
    <row r="833">
      <c r="F833" s="6"/>
      <c r="I833" s="6"/>
      <c r="K833" s="5"/>
      <c r="L833" s="6"/>
    </row>
    <row r="834">
      <c r="F834" s="6"/>
      <c r="I834" s="6"/>
      <c r="K834" s="5"/>
      <c r="L834" s="6"/>
    </row>
    <row r="835">
      <c r="F835" s="6"/>
      <c r="I835" s="6"/>
      <c r="K835" s="5"/>
      <c r="L835" s="6"/>
    </row>
    <row r="836">
      <c r="F836" s="6"/>
      <c r="I836" s="6"/>
      <c r="K836" s="5"/>
      <c r="L836" s="6"/>
    </row>
    <row r="837">
      <c r="F837" s="6"/>
      <c r="I837" s="6"/>
      <c r="K837" s="5"/>
      <c r="L837" s="6"/>
    </row>
    <row r="838">
      <c r="F838" s="6"/>
      <c r="I838" s="6"/>
      <c r="K838" s="5"/>
      <c r="L838" s="6"/>
    </row>
    <row r="839">
      <c r="F839" s="6"/>
      <c r="I839" s="6"/>
      <c r="K839" s="5"/>
      <c r="L839" s="6"/>
    </row>
    <row r="840">
      <c r="F840" s="6"/>
      <c r="I840" s="6"/>
      <c r="K840" s="5"/>
      <c r="L840" s="6"/>
    </row>
    <row r="841">
      <c r="F841" s="6"/>
      <c r="I841" s="6"/>
      <c r="K841" s="5"/>
      <c r="L841" s="6"/>
    </row>
    <row r="842">
      <c r="F842" s="6"/>
      <c r="I842" s="6"/>
      <c r="K842" s="5"/>
      <c r="L842" s="6"/>
    </row>
    <row r="843">
      <c r="F843" s="6"/>
      <c r="I843" s="6"/>
      <c r="K843" s="5"/>
      <c r="L843" s="6"/>
    </row>
    <row r="844">
      <c r="F844" s="6"/>
      <c r="I844" s="6"/>
      <c r="K844" s="5"/>
      <c r="L844" s="6"/>
    </row>
    <row r="845">
      <c r="F845" s="6"/>
      <c r="I845" s="6"/>
      <c r="K845" s="5"/>
      <c r="L845" s="6"/>
    </row>
    <row r="846">
      <c r="F846" s="6"/>
      <c r="I846" s="6"/>
      <c r="K846" s="5"/>
      <c r="L846" s="6"/>
    </row>
    <row r="847">
      <c r="F847" s="6"/>
      <c r="I847" s="6"/>
      <c r="K847" s="5"/>
      <c r="L847" s="6"/>
    </row>
    <row r="848">
      <c r="F848" s="6"/>
      <c r="I848" s="6"/>
      <c r="K848" s="5"/>
      <c r="L848" s="6"/>
    </row>
    <row r="849">
      <c r="F849" s="6"/>
      <c r="I849" s="6"/>
      <c r="K849" s="5"/>
      <c r="L849" s="6"/>
    </row>
    <row r="850">
      <c r="F850" s="6"/>
      <c r="I850" s="6"/>
      <c r="K850" s="5"/>
      <c r="L850" s="6"/>
    </row>
    <row r="851">
      <c r="F851" s="6"/>
      <c r="I851" s="6"/>
      <c r="K851" s="5"/>
      <c r="L851" s="6"/>
    </row>
    <row r="852">
      <c r="F852" s="6"/>
      <c r="I852" s="6"/>
      <c r="K852" s="5"/>
      <c r="L852" s="6"/>
    </row>
    <row r="853">
      <c r="F853" s="6"/>
      <c r="I853" s="6"/>
      <c r="K853" s="5"/>
      <c r="L853" s="6"/>
    </row>
    <row r="854">
      <c r="F854" s="6"/>
      <c r="I854" s="6"/>
      <c r="K854" s="5"/>
      <c r="L854" s="6"/>
    </row>
    <row r="855">
      <c r="F855" s="6"/>
      <c r="I855" s="6"/>
      <c r="K855" s="5"/>
      <c r="L855" s="6"/>
    </row>
    <row r="856">
      <c r="F856" s="6"/>
      <c r="I856" s="6"/>
      <c r="K856" s="5"/>
      <c r="L856" s="6"/>
    </row>
    <row r="857">
      <c r="F857" s="6"/>
      <c r="I857" s="6"/>
      <c r="K857" s="5"/>
      <c r="L857" s="6"/>
    </row>
    <row r="858">
      <c r="F858" s="6"/>
      <c r="I858" s="6"/>
      <c r="K858" s="5"/>
      <c r="L858" s="6"/>
    </row>
    <row r="859">
      <c r="F859" s="6"/>
      <c r="I859" s="6"/>
      <c r="K859" s="5"/>
      <c r="L859" s="6"/>
    </row>
    <row r="860">
      <c r="F860" s="6"/>
      <c r="I860" s="6"/>
      <c r="K860" s="5"/>
      <c r="L860" s="6"/>
    </row>
    <row r="861">
      <c r="F861" s="6"/>
      <c r="I861" s="6"/>
      <c r="K861" s="5"/>
      <c r="L861" s="6"/>
    </row>
    <row r="862">
      <c r="F862" s="6"/>
      <c r="I862" s="6"/>
      <c r="K862" s="5"/>
      <c r="L862" s="6"/>
    </row>
    <row r="863">
      <c r="F863" s="6"/>
      <c r="I863" s="6"/>
      <c r="K863" s="5"/>
      <c r="L863" s="6"/>
    </row>
    <row r="864">
      <c r="F864" s="6"/>
      <c r="I864" s="6"/>
      <c r="K864" s="5"/>
      <c r="L864" s="6"/>
    </row>
    <row r="865">
      <c r="F865" s="6"/>
      <c r="I865" s="6"/>
      <c r="K865" s="5"/>
      <c r="L865" s="6"/>
    </row>
    <row r="866">
      <c r="F866" s="6"/>
      <c r="I866" s="6"/>
      <c r="K866" s="5"/>
      <c r="L866" s="6"/>
    </row>
    <row r="867">
      <c r="F867" s="6"/>
      <c r="I867" s="6"/>
      <c r="K867" s="5"/>
      <c r="L867" s="6"/>
    </row>
    <row r="868">
      <c r="F868" s="6"/>
      <c r="I868" s="6"/>
      <c r="K868" s="5"/>
      <c r="L868" s="6"/>
    </row>
    <row r="869">
      <c r="F869" s="6"/>
      <c r="I869" s="6"/>
      <c r="K869" s="5"/>
      <c r="L869" s="6"/>
    </row>
    <row r="870">
      <c r="F870" s="6"/>
      <c r="I870" s="6"/>
      <c r="K870" s="5"/>
      <c r="L870" s="6"/>
    </row>
    <row r="871">
      <c r="F871" s="6"/>
      <c r="I871" s="6"/>
      <c r="K871" s="5"/>
      <c r="L871" s="6"/>
    </row>
    <row r="872">
      <c r="F872" s="6"/>
      <c r="I872" s="6"/>
      <c r="K872" s="5"/>
      <c r="L872" s="6"/>
    </row>
    <row r="873">
      <c r="F873" s="6"/>
      <c r="I873" s="6"/>
      <c r="K873" s="5"/>
      <c r="L873" s="6"/>
    </row>
    <row r="874">
      <c r="F874" s="6"/>
      <c r="I874" s="6"/>
      <c r="K874" s="5"/>
      <c r="L874" s="6"/>
    </row>
    <row r="875">
      <c r="F875" s="6"/>
      <c r="I875" s="6"/>
      <c r="K875" s="5"/>
      <c r="L875" s="6"/>
    </row>
    <row r="876">
      <c r="F876" s="6"/>
      <c r="I876" s="6"/>
      <c r="K876" s="5"/>
      <c r="L876" s="6"/>
    </row>
    <row r="877">
      <c r="F877" s="6"/>
      <c r="I877" s="6"/>
      <c r="K877" s="5"/>
      <c r="L877" s="6"/>
    </row>
    <row r="878">
      <c r="F878" s="6"/>
      <c r="I878" s="6"/>
      <c r="K878" s="5"/>
      <c r="L878" s="6"/>
    </row>
    <row r="879">
      <c r="F879" s="6"/>
      <c r="I879" s="6"/>
      <c r="K879" s="5"/>
      <c r="L879" s="6"/>
    </row>
    <row r="880">
      <c r="F880" s="6"/>
      <c r="I880" s="6"/>
      <c r="K880" s="5"/>
      <c r="L880" s="6"/>
    </row>
    <row r="881">
      <c r="F881" s="6"/>
      <c r="I881" s="6"/>
      <c r="K881" s="5"/>
      <c r="L881" s="6"/>
    </row>
    <row r="882">
      <c r="F882" s="6"/>
      <c r="I882" s="6"/>
      <c r="K882" s="5"/>
      <c r="L882" s="6"/>
    </row>
    <row r="883">
      <c r="F883" s="6"/>
      <c r="I883" s="6"/>
      <c r="K883" s="5"/>
      <c r="L883" s="6"/>
    </row>
    <row r="884">
      <c r="F884" s="6"/>
      <c r="I884" s="6"/>
      <c r="K884" s="5"/>
      <c r="L884" s="6"/>
    </row>
    <row r="885">
      <c r="F885" s="6"/>
      <c r="I885" s="6"/>
      <c r="K885" s="5"/>
      <c r="L885" s="6"/>
    </row>
    <row r="886">
      <c r="F886" s="6"/>
      <c r="I886" s="6"/>
      <c r="K886" s="5"/>
      <c r="L886" s="6"/>
    </row>
    <row r="887">
      <c r="F887" s="6"/>
      <c r="I887" s="6"/>
      <c r="K887" s="5"/>
      <c r="L887" s="6"/>
    </row>
    <row r="888">
      <c r="F888" s="6"/>
      <c r="I888" s="6"/>
      <c r="K888" s="5"/>
      <c r="L888" s="6"/>
    </row>
    <row r="889">
      <c r="F889" s="6"/>
      <c r="I889" s="6"/>
      <c r="K889" s="5"/>
      <c r="L889" s="6"/>
    </row>
    <row r="890">
      <c r="F890" s="6"/>
      <c r="I890" s="6"/>
      <c r="K890" s="5"/>
      <c r="L890" s="6"/>
    </row>
    <row r="891">
      <c r="F891" s="6"/>
      <c r="I891" s="6"/>
      <c r="K891" s="5"/>
      <c r="L891" s="6"/>
    </row>
    <row r="892">
      <c r="F892" s="6"/>
      <c r="I892" s="6"/>
      <c r="K892" s="5"/>
      <c r="L892" s="6"/>
    </row>
    <row r="893">
      <c r="F893" s="6"/>
      <c r="I893" s="6"/>
      <c r="K893" s="5"/>
      <c r="L893" s="6"/>
    </row>
    <row r="894">
      <c r="F894" s="6"/>
      <c r="I894" s="6"/>
      <c r="K894" s="5"/>
      <c r="L894" s="6"/>
    </row>
    <row r="895">
      <c r="F895" s="6"/>
      <c r="I895" s="6"/>
      <c r="K895" s="5"/>
      <c r="L895" s="6"/>
    </row>
    <row r="896">
      <c r="F896" s="6"/>
      <c r="I896" s="6"/>
      <c r="K896" s="5"/>
      <c r="L896" s="6"/>
    </row>
    <row r="897">
      <c r="F897" s="6"/>
      <c r="I897" s="6"/>
      <c r="K897" s="5"/>
      <c r="L897" s="6"/>
    </row>
    <row r="898">
      <c r="F898" s="6"/>
      <c r="I898" s="6"/>
      <c r="K898" s="5"/>
      <c r="L898" s="6"/>
    </row>
    <row r="899">
      <c r="F899" s="6"/>
      <c r="I899" s="6"/>
      <c r="K899" s="5"/>
      <c r="L899" s="6"/>
    </row>
    <row r="900">
      <c r="F900" s="6"/>
      <c r="I900" s="6"/>
      <c r="K900" s="5"/>
      <c r="L900" s="6"/>
    </row>
    <row r="901">
      <c r="F901" s="6"/>
      <c r="I901" s="6"/>
      <c r="K901" s="5"/>
      <c r="L901" s="6"/>
    </row>
    <row r="902">
      <c r="F902" s="6"/>
      <c r="I902" s="6"/>
      <c r="K902" s="5"/>
      <c r="L902" s="6"/>
    </row>
    <row r="903">
      <c r="F903" s="6"/>
      <c r="I903" s="6"/>
      <c r="K903" s="5"/>
      <c r="L903" s="6"/>
    </row>
    <row r="904">
      <c r="F904" s="6"/>
      <c r="I904" s="6"/>
      <c r="K904" s="5"/>
      <c r="L904" s="6"/>
    </row>
    <row r="905">
      <c r="F905" s="6"/>
      <c r="I905" s="6"/>
      <c r="K905" s="5"/>
      <c r="L905" s="6"/>
    </row>
    <row r="906">
      <c r="F906" s="6"/>
      <c r="I906" s="6"/>
      <c r="K906" s="5"/>
      <c r="L906" s="6"/>
    </row>
    <row r="907">
      <c r="F907" s="6"/>
      <c r="I907" s="6"/>
      <c r="K907" s="5"/>
      <c r="L907" s="6"/>
    </row>
    <row r="908">
      <c r="F908" s="6"/>
      <c r="I908" s="6"/>
      <c r="K908" s="5"/>
      <c r="L908" s="6"/>
    </row>
    <row r="909">
      <c r="F909" s="6"/>
      <c r="I909" s="6"/>
      <c r="K909" s="5"/>
      <c r="L909" s="6"/>
    </row>
    <row r="910">
      <c r="F910" s="6"/>
      <c r="I910" s="6"/>
      <c r="K910" s="5"/>
      <c r="L910" s="6"/>
    </row>
    <row r="911">
      <c r="F911" s="6"/>
      <c r="I911" s="6"/>
      <c r="K911" s="5"/>
      <c r="L911" s="6"/>
    </row>
    <row r="912">
      <c r="F912" s="6"/>
      <c r="I912" s="6"/>
      <c r="K912" s="5"/>
      <c r="L912" s="6"/>
    </row>
    <row r="913">
      <c r="F913" s="6"/>
      <c r="I913" s="6"/>
      <c r="K913" s="5"/>
      <c r="L913" s="6"/>
    </row>
    <row r="914">
      <c r="F914" s="6"/>
      <c r="I914" s="6"/>
      <c r="K914" s="5"/>
      <c r="L914" s="6"/>
    </row>
    <row r="915">
      <c r="F915" s="6"/>
      <c r="I915" s="6"/>
      <c r="K915" s="5"/>
      <c r="L915" s="6"/>
    </row>
    <row r="916">
      <c r="F916" s="6"/>
      <c r="I916" s="6"/>
      <c r="K916" s="5"/>
      <c r="L916" s="6"/>
    </row>
    <row r="917">
      <c r="F917" s="6"/>
      <c r="I917" s="6"/>
      <c r="K917" s="5"/>
      <c r="L917" s="6"/>
    </row>
    <row r="918">
      <c r="F918" s="6"/>
      <c r="I918" s="6"/>
      <c r="K918" s="5"/>
      <c r="L918" s="6"/>
    </row>
    <row r="919">
      <c r="F919" s="6"/>
      <c r="I919" s="6"/>
      <c r="K919" s="5"/>
      <c r="L919" s="6"/>
    </row>
    <row r="920">
      <c r="F920" s="6"/>
      <c r="I920" s="6"/>
      <c r="K920" s="5"/>
      <c r="L920" s="6"/>
    </row>
    <row r="921">
      <c r="F921" s="6"/>
      <c r="I921" s="6"/>
      <c r="K921" s="5"/>
      <c r="L921" s="6"/>
    </row>
    <row r="922">
      <c r="F922" s="6"/>
      <c r="I922" s="6"/>
      <c r="K922" s="5"/>
      <c r="L922" s="6"/>
    </row>
    <row r="923">
      <c r="F923" s="6"/>
      <c r="I923" s="6"/>
      <c r="K923" s="5"/>
      <c r="L923" s="6"/>
    </row>
    <row r="924">
      <c r="F924" s="6"/>
      <c r="I924" s="6"/>
      <c r="K924" s="5"/>
      <c r="L924" s="6"/>
    </row>
    <row r="925">
      <c r="F925" s="6"/>
      <c r="I925" s="6"/>
      <c r="K925" s="5"/>
      <c r="L925" s="6"/>
    </row>
    <row r="926">
      <c r="F926" s="6"/>
      <c r="I926" s="6"/>
      <c r="K926" s="5"/>
      <c r="L926" s="6"/>
    </row>
    <row r="927">
      <c r="F927" s="6"/>
      <c r="I927" s="6"/>
      <c r="K927" s="5"/>
      <c r="L927" s="6"/>
    </row>
    <row r="928">
      <c r="F928" s="6"/>
      <c r="I928" s="6"/>
      <c r="K928" s="5"/>
      <c r="L928" s="6"/>
    </row>
    <row r="929">
      <c r="F929" s="6"/>
      <c r="I929" s="6"/>
      <c r="K929" s="5"/>
      <c r="L929" s="6"/>
    </row>
    <row r="930">
      <c r="F930" s="6"/>
      <c r="I930" s="6"/>
      <c r="K930" s="5"/>
      <c r="L930" s="6"/>
    </row>
    <row r="931">
      <c r="F931" s="6"/>
      <c r="I931" s="6"/>
      <c r="K931" s="5"/>
      <c r="L931" s="6"/>
    </row>
    <row r="932">
      <c r="F932" s="6"/>
      <c r="I932" s="6"/>
      <c r="K932" s="5"/>
      <c r="L932" s="6"/>
    </row>
    <row r="933">
      <c r="F933" s="6"/>
      <c r="I933" s="6"/>
      <c r="K933" s="5"/>
      <c r="L933" s="6"/>
    </row>
    <row r="934">
      <c r="F934" s="6"/>
      <c r="I934" s="6"/>
      <c r="K934" s="5"/>
      <c r="L934" s="6"/>
    </row>
    <row r="935">
      <c r="F935" s="6"/>
      <c r="I935" s="6"/>
      <c r="K935" s="5"/>
      <c r="L935" s="6"/>
    </row>
    <row r="936">
      <c r="F936" s="6"/>
      <c r="I936" s="6"/>
      <c r="K936" s="5"/>
      <c r="L936" s="6"/>
    </row>
    <row r="937">
      <c r="F937" s="6"/>
      <c r="I937" s="6"/>
      <c r="K937" s="5"/>
      <c r="L937" s="6"/>
    </row>
  </sheetData>
  <dataValidations>
    <dataValidation type="list" allowBlank="1" showErrorMessage="1" sqref="J2:J87">
      <formula1>"Yes,No"</formula1>
    </dataValidation>
    <dataValidation type="list" allowBlank="1" showErrorMessage="1" sqref="E2:E87">
      <formula1>"Call,Put"</formula1>
    </dataValidation>
    <dataValidation type="list" allowBlank="1" showErrorMessage="1" sqref="H2:H87">
      <formula1>"Short Term,Hedge,45 Day,Long/Swing,Leaps"</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75"/>
  <cols>
    <col customWidth="1" min="8" max="8" width="16.0"/>
  </cols>
  <sheetData>
    <row r="1">
      <c r="A1" s="1" t="s">
        <v>0</v>
      </c>
      <c r="B1" s="1" t="s">
        <v>1</v>
      </c>
      <c r="C1" s="1" t="s">
        <v>2</v>
      </c>
      <c r="D1" s="1" t="s">
        <v>3</v>
      </c>
      <c r="E1" s="1" t="s">
        <v>4</v>
      </c>
      <c r="F1" s="2" t="s">
        <v>5</v>
      </c>
      <c r="G1" s="1" t="s">
        <v>6</v>
      </c>
      <c r="H1" s="1" t="s">
        <v>7</v>
      </c>
      <c r="I1" s="2" t="s">
        <v>8</v>
      </c>
      <c r="J1" s="1" t="s">
        <v>9</v>
      </c>
      <c r="K1" s="3" t="s">
        <v>10</v>
      </c>
      <c r="L1" s="2" t="s">
        <v>11</v>
      </c>
      <c r="M1" s="1" t="s">
        <v>12</v>
      </c>
    </row>
    <row r="2">
      <c r="A2" s="4">
        <v>45447.0</v>
      </c>
      <c r="B2" s="1" t="s">
        <v>25</v>
      </c>
      <c r="C2" s="4">
        <v>45450.0</v>
      </c>
      <c r="D2" s="1">
        <v>850.0</v>
      </c>
      <c r="E2" s="1" t="s">
        <v>20</v>
      </c>
      <c r="F2" s="2">
        <v>5.85</v>
      </c>
      <c r="G2" s="1">
        <v>1.0</v>
      </c>
      <c r="H2" s="1" t="s">
        <v>15</v>
      </c>
      <c r="I2" s="2">
        <v>8.65</v>
      </c>
      <c r="J2" s="1" t="s">
        <v>21</v>
      </c>
      <c r="K2" s="5">
        <f t="shared" ref="K2:K102" si="1">(I2-F2)/F2</f>
        <v>0.4786324786</v>
      </c>
      <c r="L2" s="6">
        <f t="shared" ref="L2:L102" si="2">(G2*F2)*100</f>
        <v>585</v>
      </c>
      <c r="M2" s="6">
        <f t="shared" ref="M2:M102" si="3">((I2*G2)*100)-L2</f>
        <v>280</v>
      </c>
    </row>
    <row r="3">
      <c r="A3" s="4"/>
      <c r="B3" s="1" t="s">
        <v>32</v>
      </c>
      <c r="C3" s="4">
        <v>45450.0</v>
      </c>
      <c r="D3" s="1">
        <v>525.0</v>
      </c>
      <c r="E3" s="1" t="s">
        <v>14</v>
      </c>
      <c r="F3" s="2">
        <v>2.52</v>
      </c>
      <c r="G3" s="1">
        <v>4.0</v>
      </c>
      <c r="H3" s="1" t="s">
        <v>18</v>
      </c>
      <c r="I3" s="2">
        <v>1.5</v>
      </c>
      <c r="J3" s="1" t="s">
        <v>16</v>
      </c>
      <c r="K3" s="5">
        <f t="shared" si="1"/>
        <v>-0.4047619048</v>
      </c>
      <c r="L3" s="6">
        <f t="shared" si="2"/>
        <v>1008</v>
      </c>
      <c r="M3" s="6">
        <f t="shared" si="3"/>
        <v>-408</v>
      </c>
    </row>
    <row r="4">
      <c r="A4" s="4"/>
      <c r="B4" s="1" t="s">
        <v>51</v>
      </c>
      <c r="C4" s="4">
        <v>45464.0</v>
      </c>
      <c r="D4" s="1">
        <v>475.0</v>
      </c>
      <c r="E4" s="1" t="s">
        <v>20</v>
      </c>
      <c r="F4" s="2">
        <v>2.15</v>
      </c>
      <c r="G4" s="1">
        <v>5.0</v>
      </c>
      <c r="H4" s="1" t="s">
        <v>27</v>
      </c>
      <c r="I4" s="2">
        <v>2.0</v>
      </c>
      <c r="J4" s="1" t="s">
        <v>16</v>
      </c>
      <c r="K4" s="5">
        <f t="shared" si="1"/>
        <v>-0.06976744186</v>
      </c>
      <c r="L4" s="6">
        <f t="shared" si="2"/>
        <v>1075</v>
      </c>
      <c r="M4" s="6">
        <f t="shared" si="3"/>
        <v>-75</v>
      </c>
    </row>
    <row r="5">
      <c r="A5" s="4"/>
      <c r="B5" s="1" t="s">
        <v>44</v>
      </c>
      <c r="C5" s="4">
        <v>45450.0</v>
      </c>
      <c r="D5" s="1">
        <v>201.0</v>
      </c>
      <c r="E5" s="1" t="s">
        <v>14</v>
      </c>
      <c r="F5" s="2">
        <v>1.34</v>
      </c>
      <c r="G5" s="1">
        <v>5.0</v>
      </c>
      <c r="H5" s="1" t="s">
        <v>18</v>
      </c>
      <c r="I5" s="2">
        <v>0.65</v>
      </c>
      <c r="J5" s="1" t="s">
        <v>16</v>
      </c>
      <c r="K5" s="5">
        <f t="shared" si="1"/>
        <v>-0.5149253731</v>
      </c>
      <c r="L5" s="6">
        <f t="shared" si="2"/>
        <v>670</v>
      </c>
      <c r="M5" s="6">
        <f t="shared" si="3"/>
        <v>-345</v>
      </c>
    </row>
    <row r="6">
      <c r="A6" s="4">
        <v>45448.0</v>
      </c>
      <c r="B6" s="1" t="s">
        <v>22</v>
      </c>
      <c r="C6" s="4">
        <v>45450.0</v>
      </c>
      <c r="D6" s="1">
        <v>175.0</v>
      </c>
      <c r="E6" s="1" t="s">
        <v>20</v>
      </c>
      <c r="F6" s="2">
        <v>2.55</v>
      </c>
      <c r="G6" s="1">
        <v>3.0</v>
      </c>
      <c r="H6" s="1" t="s">
        <v>15</v>
      </c>
      <c r="I6" s="2">
        <f>5</f>
        <v>5</v>
      </c>
      <c r="J6" s="1" t="s">
        <v>21</v>
      </c>
      <c r="K6" s="5">
        <f t="shared" si="1"/>
        <v>0.9607843137</v>
      </c>
      <c r="L6" s="6">
        <f t="shared" si="2"/>
        <v>765</v>
      </c>
      <c r="M6" s="6">
        <f t="shared" si="3"/>
        <v>735</v>
      </c>
    </row>
    <row r="7">
      <c r="A7" s="4">
        <v>45449.0</v>
      </c>
      <c r="B7" s="1" t="s">
        <v>47</v>
      </c>
      <c r="C7" s="4">
        <v>45450.0</v>
      </c>
      <c r="D7" s="1">
        <v>35.0</v>
      </c>
      <c r="E7" s="1" t="s">
        <v>20</v>
      </c>
      <c r="F7" s="2">
        <v>0.35</v>
      </c>
      <c r="G7" s="1">
        <v>10.0</v>
      </c>
      <c r="H7" s="1" t="s">
        <v>15</v>
      </c>
      <c r="I7" s="2">
        <f>((3*0.54)+(2*0.69)+(5*0.73))/G7</f>
        <v>0.665</v>
      </c>
      <c r="J7" s="1" t="s">
        <v>21</v>
      </c>
      <c r="K7" s="5">
        <f t="shared" si="1"/>
        <v>0.9</v>
      </c>
      <c r="L7" s="6">
        <f t="shared" si="2"/>
        <v>350</v>
      </c>
      <c r="M7" s="6">
        <f t="shared" si="3"/>
        <v>315</v>
      </c>
    </row>
    <row r="8">
      <c r="B8" s="1" t="s">
        <v>52</v>
      </c>
      <c r="C8" s="4">
        <v>45450.0</v>
      </c>
      <c r="D8" s="1">
        <v>300.0</v>
      </c>
      <c r="E8" s="1" t="s">
        <v>20</v>
      </c>
      <c r="F8" s="2">
        <f>((1.8*3)+(3*1.66)+(2*0.91))/G8</f>
        <v>1.525</v>
      </c>
      <c r="G8" s="1">
        <f>3+3+2</f>
        <v>8</v>
      </c>
      <c r="H8" s="1" t="s">
        <v>15</v>
      </c>
      <c r="I8" s="2">
        <f>(2.85+3.05+(6*1.5)/G8)</f>
        <v>7.025</v>
      </c>
      <c r="J8" s="1" t="s">
        <v>21</v>
      </c>
      <c r="K8" s="5">
        <f t="shared" si="1"/>
        <v>3.606557377</v>
      </c>
      <c r="L8" s="6">
        <f t="shared" si="2"/>
        <v>1220</v>
      </c>
      <c r="M8" s="6">
        <f t="shared" si="3"/>
        <v>4400</v>
      </c>
    </row>
    <row r="9">
      <c r="B9" s="1" t="s">
        <v>52</v>
      </c>
      <c r="C9" s="4">
        <v>45457.0</v>
      </c>
      <c r="D9" s="1">
        <v>300.0</v>
      </c>
      <c r="E9" s="1" t="s">
        <v>20</v>
      </c>
      <c r="F9" s="2">
        <v>4.75</v>
      </c>
      <c r="G9" s="1">
        <v>1.0</v>
      </c>
      <c r="H9" s="1" t="s">
        <v>15</v>
      </c>
      <c r="I9" s="2">
        <v>8.05</v>
      </c>
      <c r="J9" s="1" t="s">
        <v>21</v>
      </c>
      <c r="K9" s="5">
        <f t="shared" si="1"/>
        <v>0.6947368421</v>
      </c>
      <c r="L9" s="6">
        <f t="shared" si="2"/>
        <v>475</v>
      </c>
      <c r="M9" s="6">
        <f t="shared" si="3"/>
        <v>330</v>
      </c>
    </row>
    <row r="10">
      <c r="B10" s="1" t="s">
        <v>13</v>
      </c>
      <c r="C10" s="4">
        <v>45450.0</v>
      </c>
      <c r="D10" s="1">
        <v>1250.0</v>
      </c>
      <c r="E10" s="1" t="s">
        <v>20</v>
      </c>
      <c r="F10" s="2">
        <v>3.0</v>
      </c>
      <c r="G10" s="1">
        <v>2.0</v>
      </c>
      <c r="H10" s="1" t="s">
        <v>15</v>
      </c>
      <c r="I10" s="2">
        <v>1.5</v>
      </c>
      <c r="J10" s="1" t="s">
        <v>16</v>
      </c>
      <c r="K10" s="5">
        <f t="shared" si="1"/>
        <v>-0.5</v>
      </c>
      <c r="L10" s="6">
        <f t="shared" si="2"/>
        <v>600</v>
      </c>
      <c r="M10" s="6">
        <f t="shared" si="3"/>
        <v>-300</v>
      </c>
    </row>
    <row r="11">
      <c r="B11" s="1" t="s">
        <v>53</v>
      </c>
      <c r="C11" s="4">
        <v>45457.0</v>
      </c>
      <c r="D11" s="1">
        <v>60.0</v>
      </c>
      <c r="E11" s="1" t="s">
        <v>20</v>
      </c>
      <c r="F11" s="2">
        <f>((1.85*4)+(2*0.85))/G11</f>
        <v>1.516666667</v>
      </c>
      <c r="G11" s="1">
        <f>4+2</f>
        <v>6</v>
      </c>
      <c r="H11" s="1" t="s">
        <v>27</v>
      </c>
      <c r="I11" s="6">
        <f>((2.8+2.9+3)+(3*4.5))/G11</f>
        <v>3.7</v>
      </c>
      <c r="J11" s="1" t="s">
        <v>21</v>
      </c>
      <c r="K11" s="5">
        <f t="shared" si="1"/>
        <v>1.43956044</v>
      </c>
      <c r="L11" s="6">
        <f t="shared" si="2"/>
        <v>910</v>
      </c>
      <c r="M11" s="6">
        <f t="shared" si="3"/>
        <v>1310</v>
      </c>
    </row>
    <row r="12">
      <c r="B12" s="1" t="s">
        <v>54</v>
      </c>
      <c r="C12" s="4">
        <v>45450.0</v>
      </c>
      <c r="D12" s="1">
        <v>50.0</v>
      </c>
      <c r="E12" s="1" t="s">
        <v>20</v>
      </c>
      <c r="F12" s="2">
        <v>4.75</v>
      </c>
      <c r="G12" s="1">
        <v>1.0</v>
      </c>
      <c r="H12" s="1" t="s">
        <v>15</v>
      </c>
      <c r="I12" s="2">
        <v>2.0</v>
      </c>
      <c r="J12" s="1" t="s">
        <v>16</v>
      </c>
      <c r="K12" s="5">
        <f t="shared" si="1"/>
        <v>-0.5789473684</v>
      </c>
      <c r="L12" s="6">
        <f t="shared" si="2"/>
        <v>475</v>
      </c>
      <c r="M12" s="6">
        <f t="shared" si="3"/>
        <v>-275</v>
      </c>
    </row>
    <row r="13">
      <c r="B13" s="1" t="s">
        <v>54</v>
      </c>
      <c r="C13" s="4">
        <v>45450.0</v>
      </c>
      <c r="D13" s="1">
        <v>40.0</v>
      </c>
      <c r="E13" s="1" t="s">
        <v>14</v>
      </c>
      <c r="F13" s="2">
        <v>3.45</v>
      </c>
      <c r="G13" s="1">
        <v>1.0</v>
      </c>
      <c r="H13" s="1" t="s">
        <v>15</v>
      </c>
      <c r="I13" s="2">
        <v>1.5</v>
      </c>
      <c r="J13" s="1" t="s">
        <v>16</v>
      </c>
      <c r="K13" s="5">
        <f t="shared" si="1"/>
        <v>-0.5652173913</v>
      </c>
      <c r="L13" s="6">
        <f t="shared" si="2"/>
        <v>345</v>
      </c>
      <c r="M13" s="6">
        <f t="shared" si="3"/>
        <v>-195</v>
      </c>
    </row>
    <row r="14">
      <c r="A14" s="4"/>
      <c r="B14" s="1" t="s">
        <v>47</v>
      </c>
      <c r="C14" s="4">
        <v>45464.0</v>
      </c>
      <c r="D14" s="1">
        <v>35.0</v>
      </c>
      <c r="E14" s="1" t="s">
        <v>20</v>
      </c>
      <c r="F14" s="2">
        <v>0.96</v>
      </c>
      <c r="G14" s="1">
        <v>6.0</v>
      </c>
      <c r="H14" s="1" t="s">
        <v>27</v>
      </c>
      <c r="I14" s="2">
        <v>1.0</v>
      </c>
      <c r="J14" s="1" t="s">
        <v>21</v>
      </c>
      <c r="K14" s="5">
        <f t="shared" si="1"/>
        <v>0.04166666667</v>
      </c>
      <c r="L14" s="6">
        <f t="shared" si="2"/>
        <v>576</v>
      </c>
      <c r="M14" s="6">
        <f t="shared" si="3"/>
        <v>24</v>
      </c>
    </row>
    <row r="15">
      <c r="A15" s="4"/>
      <c r="B15" s="1" t="s">
        <v>55</v>
      </c>
      <c r="C15" s="4">
        <v>45492.0</v>
      </c>
      <c r="D15" s="1">
        <v>29.0</v>
      </c>
      <c r="E15" s="1" t="s">
        <v>20</v>
      </c>
      <c r="F15" s="2">
        <f>((0.93*6)+(6*0.6))/G15</f>
        <v>0.765</v>
      </c>
      <c r="G15" s="1">
        <f>6+6</f>
        <v>12</v>
      </c>
      <c r="H15" s="1" t="s">
        <v>27</v>
      </c>
      <c r="I15" s="2">
        <v>0.5</v>
      </c>
      <c r="J15" s="1" t="s">
        <v>16</v>
      </c>
      <c r="K15" s="5">
        <f t="shared" si="1"/>
        <v>-0.3464052288</v>
      </c>
      <c r="L15" s="6">
        <f t="shared" si="2"/>
        <v>918</v>
      </c>
      <c r="M15" s="6">
        <f t="shared" si="3"/>
        <v>-318</v>
      </c>
    </row>
    <row r="16">
      <c r="A16" s="4"/>
      <c r="B16" s="1" t="s">
        <v>56</v>
      </c>
      <c r="C16" s="4">
        <v>45464.0</v>
      </c>
      <c r="D16" s="1">
        <v>54.0</v>
      </c>
      <c r="E16" s="1" t="s">
        <v>20</v>
      </c>
      <c r="F16" s="2">
        <v>2.68</v>
      </c>
      <c r="G16" s="1">
        <v>2.0</v>
      </c>
      <c r="H16" s="1" t="s">
        <v>27</v>
      </c>
      <c r="I16" s="2">
        <f>5.9</f>
        <v>5.9</v>
      </c>
      <c r="J16" s="1" t="s">
        <v>21</v>
      </c>
      <c r="K16" s="5">
        <f t="shared" si="1"/>
        <v>1.201492537</v>
      </c>
      <c r="L16" s="6">
        <f t="shared" si="2"/>
        <v>536</v>
      </c>
      <c r="M16" s="6">
        <f t="shared" si="3"/>
        <v>644</v>
      </c>
    </row>
    <row r="17">
      <c r="A17" s="4"/>
      <c r="B17" s="1" t="s">
        <v>32</v>
      </c>
      <c r="C17" s="4">
        <v>45464.0</v>
      </c>
      <c r="D17" s="1">
        <v>540.0</v>
      </c>
      <c r="E17" s="1" t="s">
        <v>20</v>
      </c>
      <c r="F17" s="2">
        <v>2.3</v>
      </c>
      <c r="G17" s="1">
        <v>4.0</v>
      </c>
      <c r="H17" s="1" t="s">
        <v>27</v>
      </c>
      <c r="I17" s="2">
        <v>6.4</v>
      </c>
      <c r="J17" s="1" t="s">
        <v>21</v>
      </c>
      <c r="K17" s="5">
        <f t="shared" si="1"/>
        <v>1.782608696</v>
      </c>
      <c r="L17" s="6">
        <f t="shared" si="2"/>
        <v>920</v>
      </c>
      <c r="M17" s="6">
        <f t="shared" si="3"/>
        <v>1640</v>
      </c>
    </row>
    <row r="18">
      <c r="A18" s="4"/>
      <c r="B18" s="1" t="s">
        <v>31</v>
      </c>
      <c r="C18" s="4">
        <v>45464.0</v>
      </c>
      <c r="D18" s="1">
        <v>470.0</v>
      </c>
      <c r="E18" s="1" t="s">
        <v>20</v>
      </c>
      <c r="F18" s="2">
        <v>3.17</v>
      </c>
      <c r="G18" s="1">
        <v>3.0</v>
      </c>
      <c r="H18" s="1" t="s">
        <v>27</v>
      </c>
      <c r="I18" s="2">
        <v>2.8</v>
      </c>
      <c r="J18" s="1" t="s">
        <v>16</v>
      </c>
      <c r="K18" s="5">
        <f t="shared" si="1"/>
        <v>-0.1167192429</v>
      </c>
      <c r="L18" s="6">
        <f t="shared" si="2"/>
        <v>951</v>
      </c>
      <c r="M18" s="6">
        <f t="shared" si="3"/>
        <v>-111</v>
      </c>
    </row>
    <row r="19">
      <c r="A19" s="4"/>
      <c r="B19" s="1" t="s">
        <v>57</v>
      </c>
      <c r="C19" s="4">
        <v>45520.0</v>
      </c>
      <c r="D19" s="1">
        <v>14.0</v>
      </c>
      <c r="E19" s="1" t="s">
        <v>20</v>
      </c>
      <c r="F19" s="2">
        <v>1.01</v>
      </c>
      <c r="G19" s="1">
        <v>10.0</v>
      </c>
      <c r="H19" s="1" t="s">
        <v>27</v>
      </c>
      <c r="I19" s="2">
        <f>3.1</f>
        <v>3.1</v>
      </c>
      <c r="J19" s="1" t="s">
        <v>21</v>
      </c>
      <c r="K19" s="5">
        <f t="shared" si="1"/>
        <v>2.069306931</v>
      </c>
      <c r="L19" s="6">
        <f t="shared" si="2"/>
        <v>1010</v>
      </c>
      <c r="M19" s="6">
        <f t="shared" si="3"/>
        <v>2090</v>
      </c>
    </row>
    <row r="20">
      <c r="A20" s="4"/>
      <c r="B20" s="1" t="s">
        <v>22</v>
      </c>
      <c r="C20" s="4">
        <v>45457.0</v>
      </c>
      <c r="D20" s="1">
        <v>190.0</v>
      </c>
      <c r="E20" s="1" t="s">
        <v>20</v>
      </c>
      <c r="F20" s="2">
        <v>1.17</v>
      </c>
      <c r="G20" s="1">
        <v>10.0</v>
      </c>
      <c r="H20" s="1" t="s">
        <v>27</v>
      </c>
      <c r="I20" s="2">
        <v>4.1</v>
      </c>
      <c r="J20" s="1" t="s">
        <v>21</v>
      </c>
      <c r="K20" s="5">
        <f t="shared" si="1"/>
        <v>2.504273504</v>
      </c>
      <c r="L20" s="6">
        <f t="shared" si="2"/>
        <v>1170</v>
      </c>
      <c r="M20" s="6">
        <f t="shared" si="3"/>
        <v>2930</v>
      </c>
    </row>
    <row r="21">
      <c r="A21" s="4"/>
      <c r="B21" s="1" t="s">
        <v>58</v>
      </c>
      <c r="C21" s="4">
        <v>45492.0</v>
      </c>
      <c r="D21" s="1">
        <v>195.0</v>
      </c>
      <c r="E21" s="1" t="s">
        <v>20</v>
      </c>
      <c r="F21" s="2">
        <v>2.0</v>
      </c>
      <c r="G21" s="1">
        <v>10.0</v>
      </c>
      <c r="H21" s="1" t="s">
        <v>27</v>
      </c>
      <c r="I21" s="2">
        <v>8.0</v>
      </c>
      <c r="J21" s="1" t="s">
        <v>21</v>
      </c>
      <c r="K21" s="5">
        <f t="shared" si="1"/>
        <v>3</v>
      </c>
      <c r="L21" s="6">
        <f t="shared" si="2"/>
        <v>2000</v>
      </c>
      <c r="M21" s="6">
        <f t="shared" si="3"/>
        <v>6000</v>
      </c>
    </row>
    <row r="22">
      <c r="A22" s="4"/>
      <c r="B22" s="1" t="s">
        <v>32</v>
      </c>
      <c r="C22" s="4">
        <v>45450.0</v>
      </c>
      <c r="D22" s="1">
        <v>524.0</v>
      </c>
      <c r="E22" s="1" t="s">
        <v>14</v>
      </c>
      <c r="F22" s="2">
        <v>1.39</v>
      </c>
      <c r="G22" s="1">
        <v>4.0</v>
      </c>
      <c r="H22" s="1" t="s">
        <v>18</v>
      </c>
      <c r="I22" s="2">
        <v>0.75</v>
      </c>
      <c r="J22" s="1" t="s">
        <v>16</v>
      </c>
      <c r="K22" s="5">
        <f t="shared" si="1"/>
        <v>-0.4604316547</v>
      </c>
      <c r="L22" s="6">
        <f t="shared" si="2"/>
        <v>556</v>
      </c>
      <c r="M22" s="6">
        <f t="shared" si="3"/>
        <v>-256</v>
      </c>
    </row>
    <row r="23">
      <c r="A23" s="4">
        <v>45453.0</v>
      </c>
      <c r="B23" s="1" t="s">
        <v>17</v>
      </c>
      <c r="C23" s="4">
        <v>45457.0</v>
      </c>
      <c r="D23" s="1">
        <v>170.0</v>
      </c>
      <c r="E23" s="1" t="s">
        <v>20</v>
      </c>
      <c r="F23" s="2">
        <v>1.34</v>
      </c>
      <c r="G23" s="1">
        <v>3.0</v>
      </c>
      <c r="H23" s="1" t="s">
        <v>15</v>
      </c>
      <c r="I23" s="2">
        <v>0.8</v>
      </c>
      <c r="J23" s="1" t="s">
        <v>16</v>
      </c>
      <c r="K23" s="5">
        <f t="shared" si="1"/>
        <v>-0.4029850746</v>
      </c>
      <c r="L23" s="6">
        <f t="shared" si="2"/>
        <v>402</v>
      </c>
      <c r="M23" s="6">
        <f t="shared" si="3"/>
        <v>-162</v>
      </c>
    </row>
    <row r="24">
      <c r="B24" s="1" t="s">
        <v>59</v>
      </c>
      <c r="C24" s="4">
        <v>45457.0</v>
      </c>
      <c r="D24" s="1">
        <v>277.5</v>
      </c>
      <c r="E24" s="1" t="s">
        <v>20</v>
      </c>
      <c r="F24" s="2">
        <f>((1.2*4)+(2*0.99))/G24</f>
        <v>1.13</v>
      </c>
      <c r="G24" s="1">
        <f>4+2</f>
        <v>6</v>
      </c>
      <c r="H24" s="1" t="s">
        <v>15</v>
      </c>
      <c r="I24" s="2">
        <f>0.4</f>
        <v>0.4</v>
      </c>
      <c r="J24" s="1" t="s">
        <v>16</v>
      </c>
      <c r="K24" s="5">
        <f t="shared" si="1"/>
        <v>-0.6460176991</v>
      </c>
      <c r="L24" s="6">
        <f t="shared" si="2"/>
        <v>678</v>
      </c>
      <c r="M24" s="6">
        <f t="shared" si="3"/>
        <v>-438</v>
      </c>
    </row>
    <row r="25">
      <c r="A25" s="4">
        <v>45454.0</v>
      </c>
      <c r="B25" s="1" t="s">
        <v>60</v>
      </c>
      <c r="C25" s="4">
        <v>45457.0</v>
      </c>
      <c r="D25" s="1">
        <v>155.0</v>
      </c>
      <c r="E25" s="1" t="s">
        <v>14</v>
      </c>
      <c r="F25" s="2">
        <v>2.19</v>
      </c>
      <c r="G25" s="1">
        <v>3.0</v>
      </c>
      <c r="H25" s="1" t="s">
        <v>15</v>
      </c>
      <c r="I25" s="2">
        <v>1.32</v>
      </c>
      <c r="J25" s="1" t="s">
        <v>16</v>
      </c>
      <c r="K25" s="5">
        <f t="shared" si="1"/>
        <v>-0.397260274</v>
      </c>
      <c r="L25" s="6">
        <f t="shared" si="2"/>
        <v>657</v>
      </c>
      <c r="M25" s="6">
        <f t="shared" si="3"/>
        <v>-261</v>
      </c>
    </row>
    <row r="26">
      <c r="B26" s="1" t="s">
        <v>46</v>
      </c>
      <c r="C26" s="4">
        <v>45457.0</v>
      </c>
      <c r="D26" s="1">
        <v>202.5</v>
      </c>
      <c r="E26" s="1" t="s">
        <v>20</v>
      </c>
      <c r="F26" s="2">
        <v>2.9</v>
      </c>
      <c r="G26" s="1">
        <v>2.0</v>
      </c>
      <c r="H26" s="1" t="s">
        <v>15</v>
      </c>
      <c r="I26" s="6">
        <f>((7.8+9))/G26</f>
        <v>8.4</v>
      </c>
      <c r="J26" s="1" t="s">
        <v>21</v>
      </c>
      <c r="K26" s="5">
        <f t="shared" si="1"/>
        <v>1.896551724</v>
      </c>
      <c r="L26" s="6">
        <f t="shared" si="2"/>
        <v>580</v>
      </c>
      <c r="M26" s="6">
        <f t="shared" si="3"/>
        <v>1100</v>
      </c>
    </row>
    <row r="27">
      <c r="B27" s="1" t="s">
        <v>46</v>
      </c>
      <c r="C27" s="4">
        <v>45457.0</v>
      </c>
      <c r="D27" s="1">
        <v>205.0</v>
      </c>
      <c r="E27" s="1" t="s">
        <v>20</v>
      </c>
      <c r="F27" s="2">
        <v>1.3</v>
      </c>
      <c r="G27" s="1">
        <v>4.0</v>
      </c>
      <c r="H27" s="1" t="s">
        <v>15</v>
      </c>
      <c r="I27" s="2">
        <f>((2.6)+(3*5.7))/G27</f>
        <v>4.925</v>
      </c>
      <c r="J27" s="1" t="s">
        <v>21</v>
      </c>
      <c r="K27" s="5">
        <f t="shared" si="1"/>
        <v>2.788461538</v>
      </c>
      <c r="L27" s="6">
        <f t="shared" si="2"/>
        <v>520</v>
      </c>
      <c r="M27" s="6">
        <f t="shared" si="3"/>
        <v>1450</v>
      </c>
    </row>
    <row r="28">
      <c r="B28" s="1" t="s">
        <v>46</v>
      </c>
      <c r="C28" s="4">
        <v>45464.0</v>
      </c>
      <c r="D28" s="1">
        <v>207.5</v>
      </c>
      <c r="E28" s="1" t="s">
        <v>20</v>
      </c>
      <c r="F28" s="2">
        <v>1.73</v>
      </c>
      <c r="G28" s="1">
        <v>4.0</v>
      </c>
      <c r="H28" s="1" t="s">
        <v>27</v>
      </c>
      <c r="I28" s="2">
        <f>((2*13.2)+(2*8.9))/G28</f>
        <v>11.05</v>
      </c>
      <c r="J28" s="1" t="s">
        <v>21</v>
      </c>
      <c r="K28" s="5">
        <f t="shared" si="1"/>
        <v>5.387283237</v>
      </c>
      <c r="L28" s="6">
        <f t="shared" si="2"/>
        <v>692</v>
      </c>
      <c r="M28" s="6">
        <f t="shared" si="3"/>
        <v>3728</v>
      </c>
    </row>
    <row r="29">
      <c r="B29" s="1" t="s">
        <v>53</v>
      </c>
      <c r="C29" s="4">
        <v>45464.0</v>
      </c>
      <c r="D29" s="1">
        <v>63.0</v>
      </c>
      <c r="E29" s="1" t="s">
        <v>20</v>
      </c>
      <c r="F29" s="2">
        <v>2.1</v>
      </c>
      <c r="G29" s="1">
        <v>4.0</v>
      </c>
      <c r="H29" s="1" t="s">
        <v>27</v>
      </c>
      <c r="I29" s="2">
        <f>5.5</f>
        <v>5.5</v>
      </c>
      <c r="J29" s="1" t="s">
        <v>21</v>
      </c>
      <c r="K29" s="5">
        <f t="shared" si="1"/>
        <v>1.619047619</v>
      </c>
      <c r="L29" s="6">
        <f t="shared" si="2"/>
        <v>840</v>
      </c>
      <c r="M29" s="6">
        <f t="shared" si="3"/>
        <v>1360</v>
      </c>
    </row>
    <row r="30">
      <c r="B30" s="1" t="s">
        <v>53</v>
      </c>
      <c r="C30" s="4">
        <v>45457.0</v>
      </c>
      <c r="D30" s="1">
        <v>63.0</v>
      </c>
      <c r="E30" s="1" t="s">
        <v>20</v>
      </c>
      <c r="F30" s="2">
        <v>1.7</v>
      </c>
      <c r="G30" s="1">
        <v>3.0</v>
      </c>
      <c r="H30" s="1" t="s">
        <v>15</v>
      </c>
      <c r="I30" s="2">
        <f>((2*3)+3.2)/G30</f>
        <v>3.066666667</v>
      </c>
      <c r="J30" s="1" t="s">
        <v>21</v>
      </c>
      <c r="K30" s="5">
        <f t="shared" si="1"/>
        <v>0.8039215686</v>
      </c>
      <c r="L30" s="6">
        <f t="shared" si="2"/>
        <v>510</v>
      </c>
      <c r="M30" s="6">
        <f t="shared" si="3"/>
        <v>410</v>
      </c>
    </row>
    <row r="31">
      <c r="A31" s="4">
        <v>45455.0</v>
      </c>
      <c r="B31" s="1" t="s">
        <v>46</v>
      </c>
      <c r="C31" s="4">
        <v>45457.0</v>
      </c>
      <c r="D31" s="1">
        <v>215.0</v>
      </c>
      <c r="E31" s="1" t="s">
        <v>20</v>
      </c>
      <c r="F31" s="2">
        <v>2.01</v>
      </c>
      <c r="G31" s="1">
        <v>4.0</v>
      </c>
      <c r="H31" s="1" t="s">
        <v>15</v>
      </c>
      <c r="I31" s="2">
        <f>((4.2*3)+(4.55))/G31</f>
        <v>4.2875</v>
      </c>
      <c r="J31" s="1" t="s">
        <v>21</v>
      </c>
      <c r="K31" s="5">
        <f t="shared" si="1"/>
        <v>1.133084577</v>
      </c>
      <c r="L31" s="6">
        <f t="shared" si="2"/>
        <v>804</v>
      </c>
      <c r="M31" s="6">
        <f t="shared" si="3"/>
        <v>911</v>
      </c>
    </row>
    <row r="32">
      <c r="B32" s="1" t="s">
        <v>22</v>
      </c>
      <c r="C32" s="4">
        <v>45464.0</v>
      </c>
      <c r="D32" s="1">
        <v>177.5</v>
      </c>
      <c r="E32" s="1" t="s">
        <v>20</v>
      </c>
      <c r="F32" s="2">
        <v>5.25</v>
      </c>
      <c r="G32" s="1">
        <v>1.0</v>
      </c>
      <c r="H32" s="1" t="s">
        <v>15</v>
      </c>
      <c r="I32" s="2">
        <v>13.0</v>
      </c>
      <c r="J32" s="1" t="s">
        <v>21</v>
      </c>
      <c r="K32" s="5">
        <f t="shared" si="1"/>
        <v>1.476190476</v>
      </c>
      <c r="L32" s="6">
        <f t="shared" si="2"/>
        <v>525</v>
      </c>
      <c r="M32" s="6">
        <f t="shared" si="3"/>
        <v>775</v>
      </c>
    </row>
    <row r="33">
      <c r="B33" s="1" t="s">
        <v>22</v>
      </c>
      <c r="C33" s="4">
        <v>45464.0</v>
      </c>
      <c r="D33" s="1">
        <v>180.0</v>
      </c>
      <c r="E33" s="1" t="s">
        <v>20</v>
      </c>
      <c r="F33" s="2">
        <v>5.99</v>
      </c>
      <c r="G33" s="1">
        <v>1.0</v>
      </c>
      <c r="H33" s="1" t="s">
        <v>15</v>
      </c>
      <c r="I33" s="2">
        <v>8.7</v>
      </c>
      <c r="J33" s="1" t="s">
        <v>21</v>
      </c>
      <c r="K33" s="5">
        <f t="shared" si="1"/>
        <v>0.4524207012</v>
      </c>
      <c r="L33" s="6">
        <f t="shared" si="2"/>
        <v>599</v>
      </c>
      <c r="M33" s="6">
        <f t="shared" si="3"/>
        <v>271</v>
      </c>
    </row>
    <row r="34">
      <c r="B34" s="1" t="s">
        <v>22</v>
      </c>
      <c r="C34" s="4">
        <v>45457.0</v>
      </c>
      <c r="D34" s="1">
        <v>180.0</v>
      </c>
      <c r="E34" s="1" t="s">
        <v>20</v>
      </c>
      <c r="F34" s="2">
        <v>3.8</v>
      </c>
      <c r="G34" s="1">
        <v>1.0</v>
      </c>
      <c r="H34" s="1" t="s">
        <v>15</v>
      </c>
      <c r="I34" s="2">
        <v>2.0</v>
      </c>
      <c r="J34" s="1" t="s">
        <v>16</v>
      </c>
      <c r="K34" s="5">
        <f t="shared" si="1"/>
        <v>-0.4736842105</v>
      </c>
      <c r="L34" s="6">
        <f t="shared" si="2"/>
        <v>380</v>
      </c>
      <c r="M34" s="6">
        <f t="shared" si="3"/>
        <v>-180</v>
      </c>
    </row>
    <row r="35">
      <c r="B35" s="1" t="s">
        <v>22</v>
      </c>
      <c r="C35" s="4">
        <v>45525.0</v>
      </c>
      <c r="D35" s="1">
        <v>210.0</v>
      </c>
      <c r="E35" s="1" t="s">
        <v>20</v>
      </c>
      <c r="F35" s="2">
        <v>5.5</v>
      </c>
      <c r="G35" s="1">
        <v>1.0</v>
      </c>
      <c r="H35" s="1" t="s">
        <v>27</v>
      </c>
      <c r="I35" s="2">
        <v>31.5</v>
      </c>
      <c r="J35" s="1" t="s">
        <v>21</v>
      </c>
      <c r="K35" s="5">
        <f t="shared" si="1"/>
        <v>4.727272727</v>
      </c>
      <c r="L35" s="6">
        <f t="shared" si="2"/>
        <v>550</v>
      </c>
      <c r="M35" s="6">
        <f t="shared" si="3"/>
        <v>2600</v>
      </c>
    </row>
    <row r="36">
      <c r="B36" s="1" t="s">
        <v>13</v>
      </c>
      <c r="C36" s="4">
        <v>45464.0</v>
      </c>
      <c r="D36" s="1">
        <v>130.0</v>
      </c>
      <c r="E36" s="1" t="s">
        <v>14</v>
      </c>
      <c r="F36" s="2">
        <v>1.43</v>
      </c>
      <c r="G36" s="1">
        <v>3.0</v>
      </c>
      <c r="H36" s="1" t="s">
        <v>27</v>
      </c>
      <c r="I36" s="2">
        <v>3.0</v>
      </c>
      <c r="J36" s="1" t="s">
        <v>21</v>
      </c>
      <c r="K36" s="5">
        <f t="shared" si="1"/>
        <v>1.097902098</v>
      </c>
      <c r="L36" s="6">
        <f t="shared" si="2"/>
        <v>429</v>
      </c>
      <c r="M36" s="6">
        <f t="shared" si="3"/>
        <v>471</v>
      </c>
    </row>
    <row r="37">
      <c r="B37" s="1" t="s">
        <v>32</v>
      </c>
      <c r="C37" s="4">
        <v>45456.0</v>
      </c>
      <c r="D37" s="1">
        <v>540.0</v>
      </c>
      <c r="E37" s="1" t="s">
        <v>14</v>
      </c>
      <c r="F37" s="2">
        <v>1.12</v>
      </c>
      <c r="G37" s="1">
        <v>4.0</v>
      </c>
      <c r="H37" s="1" t="s">
        <v>18</v>
      </c>
      <c r="I37" s="2">
        <f>((1.4+0.69)+(2*0.93))/G37</f>
        <v>0.9875</v>
      </c>
      <c r="J37" s="1" t="s">
        <v>16</v>
      </c>
      <c r="K37" s="5">
        <f t="shared" si="1"/>
        <v>-0.1183035714</v>
      </c>
      <c r="L37" s="6">
        <f t="shared" si="2"/>
        <v>448</v>
      </c>
      <c r="M37" s="6">
        <f t="shared" si="3"/>
        <v>-53</v>
      </c>
    </row>
    <row r="38">
      <c r="B38" s="1" t="s">
        <v>32</v>
      </c>
      <c r="C38" s="4">
        <v>45461.0</v>
      </c>
      <c r="D38" s="1">
        <v>538.0</v>
      </c>
      <c r="E38" s="1" t="s">
        <v>14</v>
      </c>
      <c r="F38" s="2">
        <v>1.21</v>
      </c>
      <c r="G38" s="1">
        <v>4.0</v>
      </c>
      <c r="H38" s="1" t="s">
        <v>18</v>
      </c>
      <c r="I38" s="2">
        <v>0.8</v>
      </c>
      <c r="J38" s="1" t="s">
        <v>16</v>
      </c>
      <c r="K38" s="5">
        <f t="shared" si="1"/>
        <v>-0.3388429752</v>
      </c>
      <c r="L38" s="6">
        <f t="shared" si="2"/>
        <v>484</v>
      </c>
      <c r="M38" s="6">
        <f t="shared" si="3"/>
        <v>-164</v>
      </c>
    </row>
    <row r="39">
      <c r="B39" s="1" t="s">
        <v>36</v>
      </c>
      <c r="C39" s="4">
        <v>45464.0</v>
      </c>
      <c r="D39" s="1">
        <v>445.0</v>
      </c>
      <c r="E39" s="1" t="s">
        <v>20</v>
      </c>
      <c r="F39" s="2">
        <v>3.7</v>
      </c>
      <c r="G39" s="1">
        <v>2.0</v>
      </c>
      <c r="H39" s="1" t="s">
        <v>15</v>
      </c>
      <c r="I39" s="2">
        <v>6.3</v>
      </c>
      <c r="J39" s="1" t="s">
        <v>21</v>
      </c>
      <c r="K39" s="5">
        <f t="shared" si="1"/>
        <v>0.7027027027</v>
      </c>
      <c r="L39" s="6">
        <f t="shared" si="2"/>
        <v>740</v>
      </c>
      <c r="M39" s="6">
        <f t="shared" si="3"/>
        <v>520</v>
      </c>
    </row>
    <row r="40">
      <c r="B40" s="1" t="s">
        <v>36</v>
      </c>
      <c r="C40" s="4">
        <v>45457.0</v>
      </c>
      <c r="D40" s="1">
        <v>445.0</v>
      </c>
      <c r="E40" s="1" t="s">
        <v>20</v>
      </c>
      <c r="F40" s="2">
        <v>1.66</v>
      </c>
      <c r="G40" s="1">
        <v>4.0</v>
      </c>
      <c r="H40" s="1" t="s">
        <v>15</v>
      </c>
      <c r="I40" s="2">
        <v>3.0</v>
      </c>
      <c r="J40" s="1" t="s">
        <v>21</v>
      </c>
      <c r="K40" s="5">
        <f t="shared" si="1"/>
        <v>0.8072289157</v>
      </c>
      <c r="L40" s="6">
        <f t="shared" si="2"/>
        <v>664</v>
      </c>
      <c r="M40" s="6">
        <f t="shared" si="3"/>
        <v>536</v>
      </c>
    </row>
    <row r="41">
      <c r="B41" s="1" t="s">
        <v>61</v>
      </c>
      <c r="C41" s="4">
        <v>45457.0</v>
      </c>
      <c r="D41" s="1">
        <v>1050.0</v>
      </c>
      <c r="E41" s="1" t="s">
        <v>20</v>
      </c>
      <c r="F41" s="2">
        <f>(7.2+3.3)/G41</f>
        <v>5.25</v>
      </c>
      <c r="G41" s="1">
        <f>1+1</f>
        <v>2</v>
      </c>
      <c r="H41" s="1" t="s">
        <v>15</v>
      </c>
      <c r="I41" s="2">
        <v>3.0</v>
      </c>
      <c r="J41" s="1" t="s">
        <v>16</v>
      </c>
      <c r="K41" s="5">
        <f t="shared" si="1"/>
        <v>-0.4285714286</v>
      </c>
      <c r="L41" s="6">
        <f t="shared" si="2"/>
        <v>1050</v>
      </c>
      <c r="M41" s="6">
        <f t="shared" si="3"/>
        <v>-450</v>
      </c>
    </row>
    <row r="42">
      <c r="B42" s="1" t="s">
        <v>46</v>
      </c>
      <c r="C42" s="4">
        <v>45492.0</v>
      </c>
      <c r="D42" s="1">
        <v>220.0</v>
      </c>
      <c r="E42" s="1" t="s">
        <v>20</v>
      </c>
      <c r="F42" s="2">
        <v>3.5</v>
      </c>
      <c r="G42" s="1">
        <v>3.0</v>
      </c>
      <c r="H42" s="1" t="s">
        <v>27</v>
      </c>
      <c r="I42" s="2">
        <f>((2*7.2)+10.15)/G42</f>
        <v>8.183333333</v>
      </c>
      <c r="J42" s="1" t="s">
        <v>21</v>
      </c>
      <c r="K42" s="5">
        <f t="shared" si="1"/>
        <v>1.338095238</v>
      </c>
      <c r="L42" s="6">
        <f t="shared" si="2"/>
        <v>1050</v>
      </c>
      <c r="M42" s="6">
        <f t="shared" si="3"/>
        <v>1405</v>
      </c>
    </row>
    <row r="43">
      <c r="B43" s="1" t="s">
        <v>31</v>
      </c>
      <c r="C43" s="4">
        <v>45456.0</v>
      </c>
      <c r="D43" s="1">
        <v>471.0</v>
      </c>
      <c r="E43" s="1" t="s">
        <v>14</v>
      </c>
      <c r="F43" s="2">
        <v>1.06</v>
      </c>
      <c r="G43" s="1">
        <v>5.0</v>
      </c>
      <c r="H43" s="1" t="s">
        <v>18</v>
      </c>
      <c r="I43" s="2">
        <v>0.6</v>
      </c>
      <c r="J43" s="1" t="s">
        <v>16</v>
      </c>
      <c r="K43" s="5">
        <f t="shared" si="1"/>
        <v>-0.4339622642</v>
      </c>
      <c r="L43" s="6">
        <f t="shared" si="2"/>
        <v>530</v>
      </c>
      <c r="M43" s="6">
        <f t="shared" si="3"/>
        <v>-230</v>
      </c>
    </row>
    <row r="44">
      <c r="A44" s="4">
        <v>45456.0</v>
      </c>
      <c r="B44" s="1" t="s">
        <v>62</v>
      </c>
      <c r="C44" s="4">
        <v>45464.0</v>
      </c>
      <c r="D44" s="1">
        <v>195.0</v>
      </c>
      <c r="E44" s="1" t="s">
        <v>20</v>
      </c>
      <c r="F44" s="2">
        <f>((3.85*2)+2.3)/G44</f>
        <v>3.333333333</v>
      </c>
      <c r="G44" s="1">
        <f>2+1</f>
        <v>3</v>
      </c>
      <c r="H44" s="1" t="s">
        <v>15</v>
      </c>
      <c r="I44" s="2">
        <v>1.5</v>
      </c>
      <c r="J44" s="1" t="s">
        <v>16</v>
      </c>
      <c r="K44" s="5">
        <f t="shared" si="1"/>
        <v>-0.55</v>
      </c>
      <c r="L44" s="6">
        <f t="shared" si="2"/>
        <v>1000</v>
      </c>
      <c r="M44" s="6">
        <f t="shared" si="3"/>
        <v>-550</v>
      </c>
    </row>
    <row r="45">
      <c r="B45" s="1" t="s">
        <v>62</v>
      </c>
      <c r="C45" s="4">
        <v>45457.0</v>
      </c>
      <c r="D45" s="1">
        <v>195.0</v>
      </c>
      <c r="E45" s="1" t="s">
        <v>20</v>
      </c>
      <c r="F45" s="2">
        <f>((1.42*3)+(2*0.67))/G45</f>
        <v>1.12</v>
      </c>
      <c r="G45" s="1">
        <f>3+2</f>
        <v>5</v>
      </c>
      <c r="H45" s="1" t="s">
        <v>27</v>
      </c>
      <c r="I45" s="2">
        <v>1.0</v>
      </c>
      <c r="J45" s="1" t="s">
        <v>16</v>
      </c>
      <c r="K45" s="5">
        <f t="shared" si="1"/>
        <v>-0.1071428571</v>
      </c>
      <c r="L45" s="6">
        <f t="shared" si="2"/>
        <v>560</v>
      </c>
      <c r="M45" s="6">
        <f t="shared" si="3"/>
        <v>-60</v>
      </c>
    </row>
    <row r="46">
      <c r="B46" s="1" t="s">
        <v>22</v>
      </c>
      <c r="C46" s="4">
        <v>45457.0</v>
      </c>
      <c r="D46" s="1">
        <v>180.0</v>
      </c>
      <c r="E46" s="1" t="s">
        <v>14</v>
      </c>
      <c r="F46" s="2">
        <v>1.93</v>
      </c>
      <c r="G46" s="1">
        <v>2.0</v>
      </c>
      <c r="H46" s="1" t="s">
        <v>15</v>
      </c>
      <c r="I46" s="2">
        <f>((2.92+2.09))/G46</f>
        <v>2.505</v>
      </c>
      <c r="J46" s="1" t="s">
        <v>21</v>
      </c>
      <c r="K46" s="5">
        <f t="shared" si="1"/>
        <v>0.2979274611</v>
      </c>
      <c r="L46" s="6">
        <f t="shared" si="2"/>
        <v>386</v>
      </c>
      <c r="M46" s="6">
        <f t="shared" si="3"/>
        <v>115</v>
      </c>
    </row>
    <row r="47">
      <c r="B47" s="1" t="s">
        <v>46</v>
      </c>
      <c r="C47" s="4">
        <v>45457.0</v>
      </c>
      <c r="D47" s="1">
        <v>210.0</v>
      </c>
      <c r="E47" s="1" t="s">
        <v>14</v>
      </c>
      <c r="F47" s="2">
        <v>0.94</v>
      </c>
      <c r="G47" s="1">
        <v>3.0</v>
      </c>
      <c r="H47" s="1" t="s">
        <v>18</v>
      </c>
      <c r="I47" s="2">
        <v>0.5</v>
      </c>
      <c r="J47" s="1" t="s">
        <v>16</v>
      </c>
      <c r="K47" s="5">
        <f t="shared" si="1"/>
        <v>-0.4680851064</v>
      </c>
      <c r="L47" s="6">
        <f t="shared" si="2"/>
        <v>282</v>
      </c>
      <c r="M47" s="6">
        <f t="shared" si="3"/>
        <v>-132</v>
      </c>
    </row>
    <row r="48">
      <c r="B48" s="1" t="s">
        <v>22</v>
      </c>
      <c r="C48" s="4">
        <v>45457.0</v>
      </c>
      <c r="D48" s="1">
        <v>200.0</v>
      </c>
      <c r="E48" s="1" t="s">
        <v>20</v>
      </c>
      <c r="F48" s="2">
        <v>0.33</v>
      </c>
      <c r="G48" s="1">
        <v>10.0</v>
      </c>
      <c r="H48" s="1" t="s">
        <v>18</v>
      </c>
      <c r="I48" s="2">
        <v>0.15</v>
      </c>
      <c r="J48" s="1" t="s">
        <v>16</v>
      </c>
      <c r="K48" s="5">
        <f t="shared" si="1"/>
        <v>-0.5454545455</v>
      </c>
      <c r="L48" s="6">
        <f t="shared" si="2"/>
        <v>330</v>
      </c>
      <c r="M48" s="6">
        <f t="shared" si="3"/>
        <v>-180</v>
      </c>
    </row>
    <row r="49">
      <c r="B49" s="1" t="s">
        <v>63</v>
      </c>
      <c r="C49" s="4">
        <v>45457.0</v>
      </c>
      <c r="D49" s="1">
        <v>165.0</v>
      </c>
      <c r="E49" s="1" t="s">
        <v>14</v>
      </c>
      <c r="F49" s="2">
        <v>0.19</v>
      </c>
      <c r="G49" s="1">
        <v>10.0</v>
      </c>
      <c r="H49" s="1" t="s">
        <v>15</v>
      </c>
      <c r="I49" s="2">
        <v>0.12</v>
      </c>
      <c r="J49" s="1" t="s">
        <v>16</v>
      </c>
      <c r="K49" s="5">
        <f t="shared" si="1"/>
        <v>-0.3684210526</v>
      </c>
      <c r="L49" s="6">
        <f t="shared" si="2"/>
        <v>190</v>
      </c>
      <c r="M49" s="6">
        <f t="shared" si="3"/>
        <v>-70</v>
      </c>
    </row>
    <row r="50">
      <c r="B50" s="1" t="s">
        <v>22</v>
      </c>
      <c r="C50" s="4">
        <v>45457.0</v>
      </c>
      <c r="D50" s="1">
        <v>150.0</v>
      </c>
      <c r="E50" s="1" t="s">
        <v>14</v>
      </c>
      <c r="F50" s="2">
        <v>0.03</v>
      </c>
      <c r="G50" s="1">
        <v>20.0</v>
      </c>
      <c r="H50" s="1" t="s">
        <v>15</v>
      </c>
      <c r="I50" s="2">
        <v>0.0</v>
      </c>
      <c r="J50" s="1" t="s">
        <v>16</v>
      </c>
      <c r="K50" s="5">
        <f t="shared" si="1"/>
        <v>-1</v>
      </c>
      <c r="L50" s="6">
        <f t="shared" si="2"/>
        <v>60</v>
      </c>
      <c r="M50" s="6">
        <f t="shared" si="3"/>
        <v>-60</v>
      </c>
    </row>
    <row r="51">
      <c r="A51" s="4">
        <v>45457.0</v>
      </c>
      <c r="B51" s="1" t="s">
        <v>34</v>
      </c>
      <c r="C51" s="4">
        <v>45457.0</v>
      </c>
      <c r="D51" s="1">
        <v>317.5</v>
      </c>
      <c r="E51" s="1" t="s">
        <v>20</v>
      </c>
      <c r="F51" s="2">
        <v>1.46</v>
      </c>
      <c r="G51" s="1">
        <v>6.0</v>
      </c>
      <c r="H51" s="1" t="s">
        <v>15</v>
      </c>
      <c r="I51" s="2">
        <f>((2*3.05)+(2*4.24)+(2*5.1))/G51</f>
        <v>4.13</v>
      </c>
      <c r="J51" s="1" t="s">
        <v>21</v>
      </c>
      <c r="K51" s="5">
        <f t="shared" si="1"/>
        <v>1.828767123</v>
      </c>
      <c r="L51" s="6">
        <f t="shared" si="2"/>
        <v>876</v>
      </c>
      <c r="M51" s="6">
        <f t="shared" si="3"/>
        <v>1602</v>
      </c>
    </row>
    <row r="52">
      <c r="B52" s="1" t="s">
        <v>58</v>
      </c>
      <c r="C52" s="4">
        <v>45457.0</v>
      </c>
      <c r="D52" s="1">
        <v>182.5</v>
      </c>
      <c r="E52" s="1" t="s">
        <v>20</v>
      </c>
      <c r="F52" s="2">
        <v>0.74</v>
      </c>
      <c r="G52" s="1">
        <v>5.0</v>
      </c>
      <c r="H52" s="1" t="s">
        <v>15</v>
      </c>
      <c r="I52" s="2">
        <v>0.5</v>
      </c>
      <c r="J52" s="1" t="s">
        <v>16</v>
      </c>
      <c r="K52" s="5">
        <f t="shared" si="1"/>
        <v>-0.3243243243</v>
      </c>
      <c r="L52" s="6">
        <f t="shared" si="2"/>
        <v>370</v>
      </c>
      <c r="M52" s="6">
        <f t="shared" si="3"/>
        <v>-120</v>
      </c>
    </row>
    <row r="53">
      <c r="B53" s="1" t="s">
        <v>58</v>
      </c>
      <c r="C53" s="4">
        <v>45457.0</v>
      </c>
      <c r="D53" s="1">
        <v>185.0</v>
      </c>
      <c r="E53" s="1" t="s">
        <v>20</v>
      </c>
      <c r="F53" s="2">
        <f>((0.08*30)+(20*0.04))/G53</f>
        <v>0.064</v>
      </c>
      <c r="G53" s="1">
        <f>30+20</f>
        <v>50</v>
      </c>
      <c r="H53" s="1" t="s">
        <v>15</v>
      </c>
      <c r="I53" s="2">
        <v>0.0</v>
      </c>
      <c r="J53" s="1" t="s">
        <v>16</v>
      </c>
      <c r="K53" s="5">
        <f t="shared" si="1"/>
        <v>-1</v>
      </c>
      <c r="L53" s="6">
        <f t="shared" si="2"/>
        <v>320</v>
      </c>
      <c r="M53" s="6">
        <f t="shared" si="3"/>
        <v>-320</v>
      </c>
    </row>
    <row r="54">
      <c r="A54" s="4"/>
      <c r="B54" s="1" t="s">
        <v>64</v>
      </c>
      <c r="C54" s="4">
        <v>45464.0</v>
      </c>
      <c r="D54" s="1">
        <v>320.0</v>
      </c>
      <c r="E54" s="1" t="s">
        <v>20</v>
      </c>
      <c r="F54" s="2">
        <v>3.75</v>
      </c>
      <c r="G54" s="1">
        <v>4.0</v>
      </c>
      <c r="H54" s="1" t="s">
        <v>15</v>
      </c>
      <c r="I54" s="2">
        <f>6</f>
        <v>6</v>
      </c>
      <c r="J54" s="1" t="s">
        <v>21</v>
      </c>
      <c r="K54" s="5">
        <f t="shared" si="1"/>
        <v>0.6</v>
      </c>
      <c r="L54" s="6">
        <f t="shared" si="2"/>
        <v>1500</v>
      </c>
      <c r="M54" s="6">
        <f t="shared" si="3"/>
        <v>900</v>
      </c>
    </row>
    <row r="55">
      <c r="B55" s="1" t="s">
        <v>25</v>
      </c>
      <c r="C55" s="4">
        <v>45457.0</v>
      </c>
      <c r="D55" s="1">
        <v>840.0</v>
      </c>
      <c r="E55" s="1" t="s">
        <v>20</v>
      </c>
      <c r="F55" s="2">
        <v>5.55</v>
      </c>
      <c r="G55" s="1">
        <v>1.0</v>
      </c>
      <c r="H55" s="1" t="s">
        <v>15</v>
      </c>
      <c r="I55" s="2">
        <v>5.0</v>
      </c>
      <c r="J55" s="1" t="s">
        <v>16</v>
      </c>
      <c r="K55" s="5">
        <f t="shared" si="1"/>
        <v>-0.0990990991</v>
      </c>
      <c r="L55" s="6">
        <f t="shared" si="2"/>
        <v>555</v>
      </c>
      <c r="M55" s="6">
        <f t="shared" si="3"/>
        <v>-55</v>
      </c>
    </row>
    <row r="56">
      <c r="B56" s="1" t="s">
        <v>25</v>
      </c>
      <c r="C56" s="4">
        <v>45457.0</v>
      </c>
      <c r="D56" s="1">
        <v>850.0</v>
      </c>
      <c r="E56" s="1" t="s">
        <v>20</v>
      </c>
      <c r="F56" s="2">
        <v>2.35</v>
      </c>
      <c r="G56" s="1">
        <v>2.0</v>
      </c>
      <c r="H56" s="1" t="s">
        <v>15</v>
      </c>
      <c r="I56" s="2">
        <v>1.0</v>
      </c>
      <c r="J56" s="1" t="s">
        <v>16</v>
      </c>
      <c r="K56" s="5">
        <f t="shared" si="1"/>
        <v>-0.5744680851</v>
      </c>
      <c r="L56" s="6">
        <f t="shared" si="2"/>
        <v>470</v>
      </c>
      <c r="M56" s="6">
        <f t="shared" si="3"/>
        <v>-270</v>
      </c>
    </row>
    <row r="57">
      <c r="A57" s="4">
        <v>45460.0</v>
      </c>
      <c r="B57" s="1" t="s">
        <v>65</v>
      </c>
      <c r="C57" s="4">
        <v>45471.0</v>
      </c>
      <c r="D57" s="1">
        <v>1100.0</v>
      </c>
      <c r="E57" s="1" t="s">
        <v>20</v>
      </c>
      <c r="F57" s="2">
        <f>10.4</f>
        <v>10.4</v>
      </c>
      <c r="G57" s="1">
        <v>2.0</v>
      </c>
      <c r="H57" s="1" t="s">
        <v>15</v>
      </c>
      <c r="I57" s="2">
        <v>15.5</v>
      </c>
      <c r="J57" s="1" t="s">
        <v>21</v>
      </c>
      <c r="K57" s="5">
        <f t="shared" si="1"/>
        <v>0.4903846154</v>
      </c>
      <c r="L57" s="6">
        <f t="shared" si="2"/>
        <v>2080</v>
      </c>
      <c r="M57" s="6">
        <f t="shared" si="3"/>
        <v>1020</v>
      </c>
    </row>
    <row r="58">
      <c r="B58" s="1" t="s">
        <v>58</v>
      </c>
      <c r="C58" s="4">
        <v>45464.0</v>
      </c>
      <c r="D58" s="1">
        <v>185.0</v>
      </c>
      <c r="E58" s="1" t="s">
        <v>20</v>
      </c>
      <c r="F58" s="2">
        <f>((1.88*3)+(3*1.1))/G58</f>
        <v>1.49</v>
      </c>
      <c r="G58" s="1">
        <f>3+3</f>
        <v>6</v>
      </c>
      <c r="H58" s="1" t="s">
        <v>15</v>
      </c>
      <c r="I58" s="2">
        <f>((2*1.81)+(4*1.95))/G58</f>
        <v>1.903333333</v>
      </c>
      <c r="J58" s="1" t="s">
        <v>21</v>
      </c>
      <c r="K58" s="5">
        <f t="shared" si="1"/>
        <v>0.2774049217</v>
      </c>
      <c r="L58" s="6">
        <f t="shared" si="2"/>
        <v>894</v>
      </c>
      <c r="M58" s="6">
        <f t="shared" si="3"/>
        <v>248</v>
      </c>
    </row>
    <row r="59">
      <c r="A59" s="4">
        <v>45461.0</v>
      </c>
      <c r="B59" s="1" t="s">
        <v>34</v>
      </c>
      <c r="C59" s="4">
        <v>45464.0</v>
      </c>
      <c r="D59" s="1">
        <v>327.5</v>
      </c>
      <c r="E59" s="1" t="s">
        <v>20</v>
      </c>
      <c r="F59" s="2">
        <v>1.7</v>
      </c>
      <c r="G59" s="1">
        <v>3.0</v>
      </c>
      <c r="H59" s="1" t="s">
        <v>15</v>
      </c>
      <c r="I59" s="2">
        <f>((2.8+4+3))/G59</f>
        <v>3.266666667</v>
      </c>
      <c r="J59" s="1" t="s">
        <v>21</v>
      </c>
      <c r="K59" s="5">
        <f t="shared" si="1"/>
        <v>0.9215686275</v>
      </c>
      <c r="L59" s="6">
        <f t="shared" si="2"/>
        <v>510</v>
      </c>
      <c r="M59" s="6">
        <f t="shared" si="3"/>
        <v>470</v>
      </c>
    </row>
    <row r="60">
      <c r="B60" s="1" t="s">
        <v>31</v>
      </c>
      <c r="C60" s="4">
        <v>45464.0</v>
      </c>
      <c r="D60" s="1">
        <v>485.0</v>
      </c>
      <c r="E60" s="1" t="s">
        <v>20</v>
      </c>
      <c r="F60" s="2">
        <v>2.34</v>
      </c>
      <c r="G60" s="1">
        <v>2.0</v>
      </c>
      <c r="H60" s="1" t="s">
        <v>15</v>
      </c>
      <c r="I60" s="2">
        <v>2.0</v>
      </c>
      <c r="J60" s="1" t="s">
        <v>16</v>
      </c>
      <c r="K60" s="5">
        <f t="shared" si="1"/>
        <v>-0.1452991453</v>
      </c>
      <c r="L60" s="6">
        <f t="shared" si="2"/>
        <v>468</v>
      </c>
      <c r="M60" s="6">
        <f t="shared" si="3"/>
        <v>-68</v>
      </c>
    </row>
    <row r="61">
      <c r="A61" s="4">
        <v>45463.0</v>
      </c>
      <c r="B61" s="1" t="s">
        <v>22</v>
      </c>
      <c r="C61" s="4">
        <v>45464.0</v>
      </c>
      <c r="D61" s="1">
        <v>185.0</v>
      </c>
      <c r="E61" s="1" t="s">
        <v>20</v>
      </c>
      <c r="F61" s="2">
        <f>((1.43*4)+(4*0.78)+(5*0.2))/G61</f>
        <v>0.7569230769</v>
      </c>
      <c r="G61" s="1">
        <f>4+4+5</f>
        <v>13</v>
      </c>
      <c r="H61" s="1" t="s">
        <v>15</v>
      </c>
      <c r="I61" s="2">
        <v>0.6</v>
      </c>
      <c r="J61" s="1" t="s">
        <v>16</v>
      </c>
      <c r="K61" s="5">
        <f t="shared" si="1"/>
        <v>-0.2073170732</v>
      </c>
      <c r="L61" s="6">
        <f t="shared" si="2"/>
        <v>984</v>
      </c>
      <c r="M61" s="6">
        <f t="shared" si="3"/>
        <v>-204</v>
      </c>
    </row>
    <row r="62">
      <c r="B62" s="1" t="s">
        <v>22</v>
      </c>
      <c r="C62" s="4">
        <v>45464.0</v>
      </c>
      <c r="D62" s="1">
        <v>182.5</v>
      </c>
      <c r="E62" s="1" t="s">
        <v>20</v>
      </c>
      <c r="F62" s="2">
        <v>2.17</v>
      </c>
      <c r="G62" s="1">
        <v>2.0</v>
      </c>
      <c r="H62" s="1" t="s">
        <v>15</v>
      </c>
      <c r="I62" s="2">
        <v>1.0</v>
      </c>
      <c r="J62" s="1" t="s">
        <v>16</v>
      </c>
      <c r="K62" s="5">
        <f t="shared" si="1"/>
        <v>-0.5391705069</v>
      </c>
      <c r="L62" s="6">
        <f t="shared" si="2"/>
        <v>434</v>
      </c>
      <c r="M62" s="6">
        <f t="shared" si="3"/>
        <v>-234</v>
      </c>
    </row>
    <row r="63">
      <c r="B63" s="1" t="s">
        <v>25</v>
      </c>
      <c r="C63" s="4">
        <v>45464.0</v>
      </c>
      <c r="D63" s="1">
        <v>1000.0</v>
      </c>
      <c r="E63" s="1" t="s">
        <v>20</v>
      </c>
      <c r="F63" s="2">
        <f>((11.5+7.1+(2*5.7))/G63)</f>
        <v>7.5</v>
      </c>
      <c r="G63" s="1">
        <f>1+1+2</f>
        <v>4</v>
      </c>
      <c r="H63" s="1" t="s">
        <v>15</v>
      </c>
      <c r="I63" s="2">
        <v>6.8</v>
      </c>
      <c r="J63" s="1" t="s">
        <v>16</v>
      </c>
      <c r="K63" s="5">
        <f t="shared" si="1"/>
        <v>-0.09333333333</v>
      </c>
      <c r="L63" s="6">
        <f t="shared" si="2"/>
        <v>3000</v>
      </c>
      <c r="M63" s="6">
        <f t="shared" si="3"/>
        <v>-280</v>
      </c>
    </row>
    <row r="64">
      <c r="B64" s="1" t="s">
        <v>13</v>
      </c>
      <c r="C64" s="4">
        <v>45464.0</v>
      </c>
      <c r="D64" s="1">
        <v>133.0</v>
      </c>
      <c r="E64" s="1" t="s">
        <v>14</v>
      </c>
      <c r="F64" s="2">
        <v>1.5</v>
      </c>
      <c r="G64" s="1">
        <v>3.0</v>
      </c>
      <c r="H64" s="1" t="s">
        <v>18</v>
      </c>
      <c r="I64" s="2">
        <v>1.4</v>
      </c>
      <c r="J64" s="1" t="s">
        <v>16</v>
      </c>
      <c r="K64" s="5">
        <f t="shared" si="1"/>
        <v>-0.06666666667</v>
      </c>
      <c r="L64" s="6">
        <f t="shared" si="2"/>
        <v>450</v>
      </c>
      <c r="M64" s="6">
        <f t="shared" si="3"/>
        <v>-30</v>
      </c>
    </row>
    <row r="65">
      <c r="B65" s="1" t="s">
        <v>31</v>
      </c>
      <c r="C65" s="4">
        <v>45464.0</v>
      </c>
      <c r="D65" s="1">
        <v>480.0</v>
      </c>
      <c r="E65" s="1" t="s">
        <v>14</v>
      </c>
      <c r="F65" s="2">
        <v>1.48</v>
      </c>
      <c r="G65" s="1">
        <v>3.0</v>
      </c>
      <c r="H65" s="1" t="s">
        <v>18</v>
      </c>
      <c r="I65" s="2">
        <v>0.23</v>
      </c>
      <c r="J65" s="1" t="s">
        <v>16</v>
      </c>
      <c r="K65" s="5">
        <f t="shared" si="1"/>
        <v>-0.8445945946</v>
      </c>
      <c r="L65" s="6">
        <f t="shared" si="2"/>
        <v>444</v>
      </c>
      <c r="M65" s="6">
        <f t="shared" si="3"/>
        <v>-375</v>
      </c>
    </row>
    <row r="66">
      <c r="B66" s="1" t="s">
        <v>56</v>
      </c>
      <c r="C66" s="4">
        <v>45464.0</v>
      </c>
      <c r="D66" s="1">
        <v>60.0</v>
      </c>
      <c r="E66" s="1" t="s">
        <v>14</v>
      </c>
      <c r="F66" s="2">
        <v>0.89</v>
      </c>
      <c r="G66" s="1">
        <v>4.0</v>
      </c>
      <c r="H66" s="1" t="s">
        <v>18</v>
      </c>
      <c r="I66" s="2">
        <v>1.88</v>
      </c>
      <c r="J66" s="1" t="s">
        <v>21</v>
      </c>
      <c r="K66" s="5">
        <f t="shared" si="1"/>
        <v>1.112359551</v>
      </c>
      <c r="L66" s="6">
        <f t="shared" si="2"/>
        <v>356</v>
      </c>
      <c r="M66" s="6">
        <f t="shared" si="3"/>
        <v>396</v>
      </c>
    </row>
    <row r="67">
      <c r="B67" s="1" t="s">
        <v>32</v>
      </c>
      <c r="C67" s="4">
        <v>45464.0</v>
      </c>
      <c r="D67" s="1">
        <v>543.0</v>
      </c>
      <c r="E67" s="1" t="s">
        <v>14</v>
      </c>
      <c r="F67" s="2">
        <v>1.5</v>
      </c>
      <c r="G67" s="1">
        <v>3.0</v>
      </c>
      <c r="H67" s="1" t="s">
        <v>18</v>
      </c>
      <c r="I67" s="2">
        <v>0.75</v>
      </c>
      <c r="J67" s="1" t="s">
        <v>16</v>
      </c>
      <c r="K67" s="5">
        <f t="shared" si="1"/>
        <v>-0.5</v>
      </c>
      <c r="L67" s="6">
        <f t="shared" si="2"/>
        <v>450</v>
      </c>
      <c r="M67" s="6">
        <f t="shared" si="3"/>
        <v>-225</v>
      </c>
    </row>
    <row r="68">
      <c r="B68" s="1" t="s">
        <v>66</v>
      </c>
      <c r="C68" s="4">
        <v>45464.0</v>
      </c>
      <c r="D68" s="1">
        <v>28.5</v>
      </c>
      <c r="E68" s="1" t="s">
        <v>20</v>
      </c>
      <c r="F68" s="2">
        <v>0.13</v>
      </c>
      <c r="G68" s="1">
        <v>20.0</v>
      </c>
      <c r="H68" s="1" t="s">
        <v>15</v>
      </c>
      <c r="I68" s="2">
        <v>0.0</v>
      </c>
      <c r="J68" s="1" t="s">
        <v>16</v>
      </c>
      <c r="K68" s="5">
        <f t="shared" si="1"/>
        <v>-1</v>
      </c>
      <c r="L68" s="6">
        <f t="shared" si="2"/>
        <v>260</v>
      </c>
      <c r="M68" s="6">
        <f t="shared" si="3"/>
        <v>-260</v>
      </c>
    </row>
    <row r="69">
      <c r="B69" s="1" t="s">
        <v>67</v>
      </c>
      <c r="C69" s="4">
        <v>45464.0</v>
      </c>
      <c r="D69" s="1">
        <v>177.5</v>
      </c>
      <c r="E69" s="1" t="s">
        <v>20</v>
      </c>
      <c r="F69" s="2">
        <v>0.75</v>
      </c>
      <c r="G69" s="1">
        <v>3.0</v>
      </c>
      <c r="H69" s="1" t="s">
        <v>15</v>
      </c>
      <c r="I69" s="2">
        <v>0.6</v>
      </c>
      <c r="J69" s="1" t="s">
        <v>16</v>
      </c>
      <c r="K69" s="5">
        <f t="shared" si="1"/>
        <v>-0.2</v>
      </c>
      <c r="L69" s="6">
        <f t="shared" si="2"/>
        <v>225</v>
      </c>
      <c r="M69" s="6">
        <f t="shared" si="3"/>
        <v>-45</v>
      </c>
    </row>
    <row r="70">
      <c r="B70" s="1" t="s">
        <v>34</v>
      </c>
      <c r="C70" s="4">
        <v>45492.0</v>
      </c>
      <c r="D70" s="1">
        <v>340.0</v>
      </c>
      <c r="E70" s="1" t="s">
        <v>20</v>
      </c>
      <c r="F70" s="2">
        <v>4.7</v>
      </c>
      <c r="G70" s="1">
        <v>2.0</v>
      </c>
      <c r="H70" s="1" t="s">
        <v>27</v>
      </c>
      <c r="I70" s="2">
        <v>4.0</v>
      </c>
      <c r="J70" s="1" t="s">
        <v>16</v>
      </c>
      <c r="K70" s="5">
        <f t="shared" si="1"/>
        <v>-0.1489361702</v>
      </c>
      <c r="L70" s="6">
        <f t="shared" si="2"/>
        <v>940</v>
      </c>
      <c r="M70" s="6">
        <f t="shared" si="3"/>
        <v>-140</v>
      </c>
    </row>
    <row r="71">
      <c r="B71" s="1" t="s">
        <v>25</v>
      </c>
      <c r="C71" s="4">
        <v>45478.0</v>
      </c>
      <c r="D71" s="1">
        <v>1200.0</v>
      </c>
      <c r="E71" s="1" t="s">
        <v>20</v>
      </c>
      <c r="F71" s="2">
        <f>((13.9*2)+(7*2))/G71</f>
        <v>10.45</v>
      </c>
      <c r="G71" s="1">
        <f>2+2</f>
        <v>4</v>
      </c>
      <c r="H71" s="1" t="s">
        <v>27</v>
      </c>
      <c r="I71" s="2">
        <v>6.0</v>
      </c>
      <c r="J71" s="1" t="s">
        <v>16</v>
      </c>
      <c r="K71" s="5">
        <f t="shared" si="1"/>
        <v>-0.4258373206</v>
      </c>
      <c r="L71" s="6">
        <f t="shared" si="2"/>
        <v>4180</v>
      </c>
      <c r="M71" s="6">
        <f t="shared" si="3"/>
        <v>-1780</v>
      </c>
    </row>
    <row r="72">
      <c r="B72" s="1" t="s">
        <v>46</v>
      </c>
      <c r="C72" s="4">
        <v>45492.0</v>
      </c>
      <c r="D72" s="1">
        <v>220.0</v>
      </c>
      <c r="E72" s="1" t="s">
        <v>20</v>
      </c>
      <c r="F72" s="2">
        <v>1.98</v>
      </c>
      <c r="G72" s="1">
        <v>5.0</v>
      </c>
      <c r="H72" s="1" t="s">
        <v>27</v>
      </c>
      <c r="I72" s="2">
        <v>1.08</v>
      </c>
      <c r="J72" s="1" t="s">
        <v>16</v>
      </c>
      <c r="K72" s="5">
        <f t="shared" si="1"/>
        <v>-0.4545454545</v>
      </c>
      <c r="L72" s="6">
        <f t="shared" si="2"/>
        <v>990</v>
      </c>
      <c r="M72" s="6">
        <f t="shared" si="3"/>
        <v>-450</v>
      </c>
    </row>
    <row r="73">
      <c r="B73" s="1" t="s">
        <v>67</v>
      </c>
      <c r="C73" s="4">
        <v>45492.0</v>
      </c>
      <c r="D73" s="1">
        <v>195.0</v>
      </c>
      <c r="E73" s="1" t="s">
        <v>20</v>
      </c>
      <c r="F73" s="2">
        <v>1.05</v>
      </c>
      <c r="G73" s="1">
        <v>5.0</v>
      </c>
      <c r="H73" s="1" t="s">
        <v>27</v>
      </c>
      <c r="I73" s="2">
        <v>1.0</v>
      </c>
      <c r="J73" s="1" t="s">
        <v>16</v>
      </c>
      <c r="K73" s="5">
        <f t="shared" si="1"/>
        <v>-0.04761904762</v>
      </c>
      <c r="L73" s="6">
        <f t="shared" si="2"/>
        <v>525</v>
      </c>
      <c r="M73" s="6">
        <f t="shared" si="3"/>
        <v>-25</v>
      </c>
    </row>
    <row r="74">
      <c r="B74" s="1" t="s">
        <v>32</v>
      </c>
      <c r="C74" s="4">
        <v>45464.0</v>
      </c>
      <c r="D74" s="1">
        <v>545.0</v>
      </c>
      <c r="E74" s="1" t="s">
        <v>14</v>
      </c>
      <c r="F74" s="2">
        <v>1.27</v>
      </c>
      <c r="G74" s="1">
        <v>6.0</v>
      </c>
      <c r="H74" s="1" t="s">
        <v>18</v>
      </c>
      <c r="I74" s="2">
        <f>1.37</f>
        <v>1.37</v>
      </c>
      <c r="J74" s="1" t="s">
        <v>21</v>
      </c>
      <c r="K74" s="5">
        <f t="shared" si="1"/>
        <v>0.07874015748</v>
      </c>
      <c r="L74" s="6">
        <f t="shared" si="2"/>
        <v>762</v>
      </c>
      <c r="M74" s="6">
        <f t="shared" si="3"/>
        <v>60</v>
      </c>
    </row>
    <row r="75">
      <c r="A75" s="4">
        <v>45464.0</v>
      </c>
      <c r="B75" s="1" t="s">
        <v>25</v>
      </c>
      <c r="C75" s="4">
        <v>45464.0</v>
      </c>
      <c r="D75" s="1">
        <v>900.0</v>
      </c>
      <c r="E75" s="1" t="s">
        <v>20</v>
      </c>
      <c r="F75" s="2">
        <f>(5.3+4.1+4.5+4.5+6)/G75</f>
        <v>4.88</v>
      </c>
      <c r="G75" s="1">
        <f>1+1+1+1+1</f>
        <v>5</v>
      </c>
      <c r="H75" s="1" t="s">
        <v>15</v>
      </c>
      <c r="I75" s="2">
        <f>(7.6+8+9.75+(3*14.8))/G75</f>
        <v>13.95</v>
      </c>
      <c r="J75" s="1" t="s">
        <v>21</v>
      </c>
      <c r="K75" s="5">
        <f t="shared" si="1"/>
        <v>1.858606557</v>
      </c>
      <c r="L75" s="6">
        <f t="shared" si="2"/>
        <v>2440</v>
      </c>
      <c r="M75" s="6">
        <f t="shared" si="3"/>
        <v>4535</v>
      </c>
    </row>
    <row r="76">
      <c r="B76" s="1" t="s">
        <v>39</v>
      </c>
      <c r="C76" s="4">
        <v>45464.0</v>
      </c>
      <c r="D76" s="1">
        <v>113.0</v>
      </c>
      <c r="E76" s="1" t="s">
        <v>20</v>
      </c>
      <c r="F76" s="2">
        <v>0.24</v>
      </c>
      <c r="G76" s="1">
        <v>10.0</v>
      </c>
      <c r="H76" s="1" t="s">
        <v>15</v>
      </c>
      <c r="I76" s="2">
        <v>0.1</v>
      </c>
      <c r="J76" s="1" t="s">
        <v>16</v>
      </c>
      <c r="K76" s="5">
        <f t="shared" si="1"/>
        <v>-0.5833333333</v>
      </c>
      <c r="L76" s="6">
        <f t="shared" si="2"/>
        <v>240</v>
      </c>
      <c r="M76" s="6">
        <f t="shared" si="3"/>
        <v>-140</v>
      </c>
    </row>
    <row r="77">
      <c r="A77" s="4"/>
      <c r="B77" s="1" t="s">
        <v>35</v>
      </c>
      <c r="C77" s="4">
        <v>45464.0</v>
      </c>
      <c r="D77" s="1">
        <v>90.5</v>
      </c>
      <c r="E77" s="1" t="s">
        <v>20</v>
      </c>
      <c r="F77" s="2">
        <v>0.38</v>
      </c>
      <c r="G77" s="1">
        <v>10.0</v>
      </c>
      <c r="H77" s="1" t="s">
        <v>15</v>
      </c>
      <c r="I77" s="2">
        <v>0.2</v>
      </c>
      <c r="J77" s="1" t="s">
        <v>16</v>
      </c>
      <c r="K77" s="5">
        <f t="shared" si="1"/>
        <v>-0.4736842105</v>
      </c>
      <c r="L77" s="6">
        <f t="shared" si="2"/>
        <v>380</v>
      </c>
      <c r="M77" s="6">
        <f t="shared" si="3"/>
        <v>-180</v>
      </c>
    </row>
    <row r="78">
      <c r="B78" s="1" t="s">
        <v>25</v>
      </c>
      <c r="C78" s="4">
        <v>45464.0</v>
      </c>
      <c r="D78" s="1">
        <v>920.0</v>
      </c>
      <c r="E78" s="1" t="s">
        <v>20</v>
      </c>
      <c r="F78" s="2">
        <f>((4.5+4.1+3.9+3.3+(2*1.2)+(4*0.5)))/G78</f>
        <v>2.02</v>
      </c>
      <c r="G78" s="1">
        <f>1+1+1+1+2+4</f>
        <v>10</v>
      </c>
      <c r="H78" s="1" t="s">
        <v>15</v>
      </c>
      <c r="I78" s="6">
        <f>((5.4+7+(2*0.5)))/G78</f>
        <v>1.34</v>
      </c>
      <c r="J78" s="1" t="s">
        <v>16</v>
      </c>
      <c r="K78" s="5">
        <f t="shared" si="1"/>
        <v>-0.3366336634</v>
      </c>
      <c r="L78" s="6">
        <f t="shared" si="2"/>
        <v>2020</v>
      </c>
      <c r="M78" s="6">
        <f t="shared" si="3"/>
        <v>-680</v>
      </c>
    </row>
    <row r="79">
      <c r="B79" s="1" t="s">
        <v>55</v>
      </c>
      <c r="C79" s="4">
        <v>45464.0</v>
      </c>
      <c r="D79" s="1">
        <v>27.0</v>
      </c>
      <c r="E79" s="1" t="s">
        <v>20</v>
      </c>
      <c r="F79" s="2">
        <v>0.09</v>
      </c>
      <c r="G79" s="1">
        <v>30.0</v>
      </c>
      <c r="H79" s="1" t="s">
        <v>15</v>
      </c>
      <c r="I79" s="2">
        <v>0.0</v>
      </c>
      <c r="J79" s="1" t="s">
        <v>16</v>
      </c>
      <c r="K79" s="5">
        <f t="shared" si="1"/>
        <v>-1</v>
      </c>
      <c r="L79" s="6">
        <f t="shared" si="2"/>
        <v>270</v>
      </c>
      <c r="M79" s="6">
        <f t="shared" si="3"/>
        <v>-270</v>
      </c>
    </row>
    <row r="80">
      <c r="A80" s="4">
        <v>45467.0</v>
      </c>
      <c r="B80" s="1" t="s">
        <v>68</v>
      </c>
      <c r="C80" s="4">
        <v>45471.0</v>
      </c>
      <c r="D80" s="1">
        <v>225.0</v>
      </c>
      <c r="E80" s="1" t="s">
        <v>20</v>
      </c>
      <c r="F80" s="2">
        <v>4.25</v>
      </c>
      <c r="G80" s="1">
        <v>1.0</v>
      </c>
      <c r="H80" s="1" t="s">
        <v>15</v>
      </c>
      <c r="I80" s="2">
        <v>3.75</v>
      </c>
      <c r="J80" s="1" t="s">
        <v>16</v>
      </c>
      <c r="K80" s="5">
        <f t="shared" si="1"/>
        <v>-0.1176470588</v>
      </c>
      <c r="L80" s="6">
        <f t="shared" si="2"/>
        <v>425</v>
      </c>
      <c r="M80" s="6">
        <f t="shared" si="3"/>
        <v>-50</v>
      </c>
    </row>
    <row r="81">
      <c r="B81" s="1" t="s">
        <v>58</v>
      </c>
      <c r="C81" s="4">
        <v>45471.0</v>
      </c>
      <c r="D81" s="1">
        <v>185.0</v>
      </c>
      <c r="E81" s="1" t="s">
        <v>14</v>
      </c>
      <c r="F81" s="2">
        <v>1.12</v>
      </c>
      <c r="G81" s="1">
        <v>3.0</v>
      </c>
      <c r="H81" s="1" t="s">
        <v>15</v>
      </c>
      <c r="I81" s="2">
        <f>1.31</f>
        <v>1.31</v>
      </c>
      <c r="J81" s="1" t="s">
        <v>21</v>
      </c>
      <c r="K81" s="5">
        <f t="shared" si="1"/>
        <v>0.1696428571</v>
      </c>
      <c r="L81" s="6">
        <f t="shared" si="2"/>
        <v>336</v>
      </c>
      <c r="M81" s="6">
        <f t="shared" si="3"/>
        <v>57</v>
      </c>
    </row>
    <row r="82">
      <c r="B82" s="1" t="s">
        <v>31</v>
      </c>
      <c r="C82" s="4">
        <v>45474.0</v>
      </c>
      <c r="D82" s="1">
        <v>470.0</v>
      </c>
      <c r="E82" s="1" t="s">
        <v>14</v>
      </c>
      <c r="F82" s="2">
        <v>1.77</v>
      </c>
      <c r="G82" s="1">
        <v>4.0</v>
      </c>
      <c r="H82" s="1" t="s">
        <v>18</v>
      </c>
      <c r="I82" s="2">
        <v>1.3</v>
      </c>
      <c r="J82" s="1" t="s">
        <v>16</v>
      </c>
      <c r="K82" s="5">
        <f t="shared" si="1"/>
        <v>-0.2655367232</v>
      </c>
      <c r="L82" s="6">
        <f t="shared" si="2"/>
        <v>708</v>
      </c>
      <c r="M82" s="6">
        <f t="shared" si="3"/>
        <v>-188</v>
      </c>
    </row>
    <row r="83">
      <c r="B83" s="1" t="s">
        <v>32</v>
      </c>
      <c r="C83" s="4">
        <v>45474.0</v>
      </c>
      <c r="D83" s="1">
        <v>540.0</v>
      </c>
      <c r="E83" s="1" t="s">
        <v>14</v>
      </c>
      <c r="F83" s="2">
        <v>1.5</v>
      </c>
      <c r="G83" s="1">
        <v>4.0</v>
      </c>
      <c r="H83" s="1" t="s">
        <v>18</v>
      </c>
      <c r="I83" s="2">
        <v>0.9</v>
      </c>
      <c r="J83" s="1" t="s">
        <v>16</v>
      </c>
      <c r="K83" s="5">
        <f t="shared" si="1"/>
        <v>-0.4</v>
      </c>
      <c r="L83" s="6">
        <f t="shared" si="2"/>
        <v>600</v>
      </c>
      <c r="M83" s="6">
        <f t="shared" si="3"/>
        <v>-240</v>
      </c>
    </row>
    <row r="84">
      <c r="A84" s="4">
        <v>45468.0</v>
      </c>
      <c r="B84" s="1" t="s">
        <v>55</v>
      </c>
      <c r="C84" s="4">
        <v>45471.0</v>
      </c>
      <c r="D84" s="1">
        <v>27.0</v>
      </c>
      <c r="E84" s="1" t="s">
        <v>20</v>
      </c>
      <c r="F84" s="2">
        <v>0.22</v>
      </c>
      <c r="G84" s="1">
        <v>15.0</v>
      </c>
      <c r="H84" s="1" t="s">
        <v>15</v>
      </c>
      <c r="I84" s="2">
        <v>0.1</v>
      </c>
      <c r="J84" s="1" t="s">
        <v>16</v>
      </c>
      <c r="K84" s="5">
        <f t="shared" si="1"/>
        <v>-0.5454545455</v>
      </c>
      <c r="L84" s="6">
        <f t="shared" si="2"/>
        <v>330</v>
      </c>
      <c r="M84" s="6">
        <f t="shared" si="3"/>
        <v>-180</v>
      </c>
    </row>
    <row r="85">
      <c r="B85" s="1" t="s">
        <v>31</v>
      </c>
      <c r="C85" s="4">
        <v>45469.0</v>
      </c>
      <c r="D85" s="1">
        <v>478.0</v>
      </c>
      <c r="E85" s="1" t="s">
        <v>20</v>
      </c>
      <c r="F85" s="2">
        <v>1.8</v>
      </c>
      <c r="G85" s="1">
        <v>3.0</v>
      </c>
      <c r="H85" s="1" t="s">
        <v>15</v>
      </c>
      <c r="I85" s="2">
        <f>(1.95+2.3+2.15)/G85</f>
        <v>2.133333333</v>
      </c>
      <c r="J85" s="1" t="s">
        <v>21</v>
      </c>
      <c r="K85" s="5">
        <f t="shared" si="1"/>
        <v>0.1851851852</v>
      </c>
      <c r="L85" s="6">
        <f t="shared" si="2"/>
        <v>540</v>
      </c>
      <c r="M85" s="6">
        <f t="shared" si="3"/>
        <v>100</v>
      </c>
    </row>
    <row r="86">
      <c r="B86" s="1" t="s">
        <v>34</v>
      </c>
      <c r="C86" s="4">
        <v>45471.0</v>
      </c>
      <c r="D86" s="1">
        <v>327.5</v>
      </c>
      <c r="E86" s="1" t="s">
        <v>20</v>
      </c>
      <c r="F86" s="2">
        <v>2.03</v>
      </c>
      <c r="G86" s="1">
        <v>2.0</v>
      </c>
      <c r="H86" s="1" t="s">
        <v>15</v>
      </c>
      <c r="I86" s="2">
        <f>((3.1+4.95))/G86</f>
        <v>4.025</v>
      </c>
      <c r="J86" s="1" t="s">
        <v>21</v>
      </c>
      <c r="K86" s="5">
        <f t="shared" si="1"/>
        <v>0.9827586207</v>
      </c>
      <c r="L86" s="6">
        <f t="shared" si="2"/>
        <v>406</v>
      </c>
      <c r="M86" s="6">
        <f t="shared" si="3"/>
        <v>399</v>
      </c>
    </row>
    <row r="87">
      <c r="A87" s="4"/>
      <c r="B87" s="1" t="s">
        <v>31</v>
      </c>
      <c r="C87" s="4">
        <v>45469.0</v>
      </c>
      <c r="D87" s="1">
        <v>476.0</v>
      </c>
      <c r="E87" s="1" t="s">
        <v>14</v>
      </c>
      <c r="F87" s="2">
        <v>1.17</v>
      </c>
      <c r="G87" s="1">
        <v>4.0</v>
      </c>
      <c r="H87" s="1" t="s">
        <v>18</v>
      </c>
      <c r="I87" s="2">
        <v>0.98</v>
      </c>
      <c r="J87" s="1" t="s">
        <v>16</v>
      </c>
      <c r="K87" s="5">
        <f t="shared" si="1"/>
        <v>-0.1623931624</v>
      </c>
      <c r="L87" s="6">
        <f t="shared" si="2"/>
        <v>468</v>
      </c>
      <c r="M87" s="6">
        <f t="shared" si="3"/>
        <v>-76</v>
      </c>
    </row>
    <row r="88">
      <c r="B88" s="1" t="s">
        <v>69</v>
      </c>
      <c r="C88" s="4">
        <v>45478.0</v>
      </c>
      <c r="D88" s="1">
        <v>69.0</v>
      </c>
      <c r="E88" s="1" t="s">
        <v>20</v>
      </c>
      <c r="F88" s="2">
        <v>1.44</v>
      </c>
      <c r="G88" s="1">
        <v>4.0</v>
      </c>
      <c r="H88" s="1" t="s">
        <v>18</v>
      </c>
      <c r="I88" s="2">
        <f>(((2*1.25)+(2*1.85))/G88)</f>
        <v>1.55</v>
      </c>
      <c r="J88" s="1" t="s">
        <v>21</v>
      </c>
      <c r="K88" s="5">
        <f t="shared" si="1"/>
        <v>0.07638888889</v>
      </c>
      <c r="L88" s="6">
        <f t="shared" si="2"/>
        <v>576</v>
      </c>
      <c r="M88" s="6">
        <f t="shared" si="3"/>
        <v>44</v>
      </c>
    </row>
    <row r="89">
      <c r="A89" s="4"/>
      <c r="B89" s="1" t="s">
        <v>22</v>
      </c>
      <c r="C89" s="4">
        <v>45478.0</v>
      </c>
      <c r="D89" s="1">
        <v>190.0</v>
      </c>
      <c r="E89" s="1" t="s">
        <v>20</v>
      </c>
      <c r="F89" s="2">
        <v>4.15</v>
      </c>
      <c r="G89" s="1">
        <v>2.0</v>
      </c>
      <c r="H89" s="1" t="s">
        <v>15</v>
      </c>
      <c r="I89" s="2">
        <f>((8.9+7.7))/G89</f>
        <v>8.3</v>
      </c>
      <c r="J89" s="1" t="s">
        <v>21</v>
      </c>
      <c r="K89" s="5">
        <f t="shared" si="1"/>
        <v>1</v>
      </c>
      <c r="L89" s="6">
        <f t="shared" si="2"/>
        <v>830</v>
      </c>
      <c r="M89" s="6">
        <f t="shared" si="3"/>
        <v>830</v>
      </c>
    </row>
    <row r="90">
      <c r="A90" s="4">
        <v>45469.0</v>
      </c>
      <c r="B90" s="1" t="s">
        <v>31</v>
      </c>
      <c r="C90" s="4">
        <v>45476.0</v>
      </c>
      <c r="D90" s="1">
        <v>475.0</v>
      </c>
      <c r="E90" s="1" t="s">
        <v>14</v>
      </c>
      <c r="F90" s="2">
        <v>1.98</v>
      </c>
      <c r="G90" s="1">
        <v>5.0</v>
      </c>
      <c r="H90" s="1" t="s">
        <v>15</v>
      </c>
      <c r="I90" s="2">
        <v>1.56</v>
      </c>
      <c r="J90" s="1" t="s">
        <v>16</v>
      </c>
      <c r="K90" s="5">
        <f t="shared" si="1"/>
        <v>-0.2121212121</v>
      </c>
      <c r="L90" s="6">
        <f t="shared" si="2"/>
        <v>990</v>
      </c>
      <c r="M90" s="6">
        <f t="shared" si="3"/>
        <v>-210</v>
      </c>
    </row>
    <row r="91">
      <c r="A91" s="4"/>
      <c r="B91" s="1" t="s">
        <v>22</v>
      </c>
      <c r="C91" s="4">
        <v>45478.0</v>
      </c>
      <c r="D91" s="1">
        <v>200.0</v>
      </c>
      <c r="E91" s="1" t="s">
        <v>20</v>
      </c>
      <c r="F91" s="2">
        <v>2.13</v>
      </c>
      <c r="G91" s="1">
        <v>10.0</v>
      </c>
      <c r="H91" s="1" t="s">
        <v>27</v>
      </c>
      <c r="I91" s="2">
        <f>9.6</f>
        <v>9.6</v>
      </c>
      <c r="J91" s="1" t="s">
        <v>21</v>
      </c>
      <c r="K91" s="5">
        <f t="shared" si="1"/>
        <v>3.507042254</v>
      </c>
      <c r="L91" s="6">
        <f t="shared" si="2"/>
        <v>2130</v>
      </c>
      <c r="M91" s="6">
        <f t="shared" si="3"/>
        <v>7470</v>
      </c>
    </row>
    <row r="92">
      <c r="A92" s="4"/>
      <c r="B92" s="1" t="s">
        <v>37</v>
      </c>
      <c r="C92" s="4">
        <v>45478.0</v>
      </c>
      <c r="D92" s="1">
        <v>145.0</v>
      </c>
      <c r="E92" s="1" t="s">
        <v>20</v>
      </c>
      <c r="F92" s="2">
        <v>0.3</v>
      </c>
      <c r="G92" s="1">
        <v>50.0</v>
      </c>
      <c r="H92" s="1" t="s">
        <v>15</v>
      </c>
      <c r="I92" s="2">
        <f>((40*0.75)+(10*1))/G92</f>
        <v>0.8</v>
      </c>
      <c r="J92" s="1" t="s">
        <v>21</v>
      </c>
      <c r="K92" s="5">
        <f t="shared" si="1"/>
        <v>1.666666667</v>
      </c>
      <c r="L92" s="6">
        <f t="shared" si="2"/>
        <v>1500</v>
      </c>
      <c r="M92" s="6">
        <f t="shared" si="3"/>
        <v>2500</v>
      </c>
    </row>
    <row r="93">
      <c r="A93" s="4"/>
      <c r="B93" s="1" t="s">
        <v>13</v>
      </c>
      <c r="C93" s="4">
        <v>45478.0</v>
      </c>
      <c r="D93" s="1">
        <v>130.0</v>
      </c>
      <c r="E93" s="1" t="s">
        <v>20</v>
      </c>
      <c r="F93" s="2">
        <v>1.51</v>
      </c>
      <c r="G93" s="1">
        <v>10.0</v>
      </c>
      <c r="H93" s="1" t="s">
        <v>15</v>
      </c>
      <c r="I93" s="2">
        <v>1.45</v>
      </c>
      <c r="J93" s="1" t="s">
        <v>16</v>
      </c>
      <c r="K93" s="5">
        <f t="shared" si="1"/>
        <v>-0.03973509934</v>
      </c>
      <c r="L93" s="6">
        <f t="shared" si="2"/>
        <v>1510</v>
      </c>
      <c r="M93" s="6">
        <f t="shared" si="3"/>
        <v>-60</v>
      </c>
    </row>
    <row r="94">
      <c r="A94" s="4"/>
      <c r="B94" s="1" t="s">
        <v>70</v>
      </c>
      <c r="C94" s="4">
        <v>45471.0</v>
      </c>
      <c r="D94" s="1">
        <v>58.0</v>
      </c>
      <c r="E94" s="1" t="s">
        <v>20</v>
      </c>
      <c r="F94" s="2">
        <v>0.38</v>
      </c>
      <c r="G94" s="1">
        <v>50.0</v>
      </c>
      <c r="H94" s="1" t="s">
        <v>15</v>
      </c>
      <c r="I94" s="2">
        <f>((25*0.8)+(25*1.25))/G94</f>
        <v>1.025</v>
      </c>
      <c r="J94" s="1" t="s">
        <v>21</v>
      </c>
      <c r="K94" s="5">
        <f t="shared" si="1"/>
        <v>1.697368421</v>
      </c>
      <c r="L94" s="6">
        <f t="shared" si="2"/>
        <v>1900</v>
      </c>
      <c r="M94" s="6">
        <f t="shared" si="3"/>
        <v>3225</v>
      </c>
    </row>
    <row r="95">
      <c r="A95" s="4"/>
      <c r="B95" s="1" t="s">
        <v>67</v>
      </c>
      <c r="C95" s="4">
        <v>45492.0</v>
      </c>
      <c r="D95" s="1">
        <v>190.0</v>
      </c>
      <c r="E95" s="1" t="s">
        <v>20</v>
      </c>
      <c r="F95" s="2">
        <v>1.45</v>
      </c>
      <c r="G95" s="1">
        <v>20.0</v>
      </c>
      <c r="H95" s="1" t="s">
        <v>15</v>
      </c>
      <c r="I95" s="2">
        <f>((10*2.65)+(5*3)+(5*4.6))/G95</f>
        <v>3.225</v>
      </c>
      <c r="J95" s="1" t="s">
        <v>21</v>
      </c>
      <c r="K95" s="5">
        <f t="shared" si="1"/>
        <v>1.224137931</v>
      </c>
      <c r="L95" s="6">
        <f t="shared" si="2"/>
        <v>2900</v>
      </c>
      <c r="M95" s="6">
        <f t="shared" si="3"/>
        <v>3550</v>
      </c>
    </row>
    <row r="96">
      <c r="A96" s="4">
        <v>45471.0</v>
      </c>
      <c r="B96" s="1" t="s">
        <v>22</v>
      </c>
      <c r="C96" s="4">
        <v>45471.0</v>
      </c>
      <c r="D96" s="1">
        <v>197.5</v>
      </c>
      <c r="E96" s="1" t="s">
        <v>20</v>
      </c>
      <c r="F96" s="2">
        <v>0.69</v>
      </c>
      <c r="G96" s="1">
        <v>4.0</v>
      </c>
      <c r="H96" s="1" t="s">
        <v>18</v>
      </c>
      <c r="I96" s="2">
        <f>0.3</f>
        <v>0.3</v>
      </c>
      <c r="J96" s="1" t="s">
        <v>16</v>
      </c>
      <c r="K96" s="5">
        <f t="shared" si="1"/>
        <v>-0.5652173913</v>
      </c>
      <c r="L96" s="6">
        <f t="shared" si="2"/>
        <v>276</v>
      </c>
      <c r="M96" s="6">
        <f t="shared" si="3"/>
        <v>-156</v>
      </c>
    </row>
    <row r="97">
      <c r="B97" s="1" t="s">
        <v>32</v>
      </c>
      <c r="C97" s="4">
        <v>45476.0</v>
      </c>
      <c r="D97" s="1">
        <v>543.0</v>
      </c>
      <c r="E97" s="1" t="s">
        <v>14</v>
      </c>
      <c r="F97" s="2">
        <v>0.75</v>
      </c>
      <c r="G97" s="1">
        <v>4.0</v>
      </c>
      <c r="H97" s="1" t="s">
        <v>18</v>
      </c>
      <c r="I97" s="2">
        <v>0.5</v>
      </c>
      <c r="J97" s="1" t="s">
        <v>16</v>
      </c>
      <c r="K97" s="5">
        <f t="shared" si="1"/>
        <v>-0.3333333333</v>
      </c>
      <c r="L97" s="6">
        <f t="shared" si="2"/>
        <v>300</v>
      </c>
      <c r="M97" s="6">
        <f t="shared" si="3"/>
        <v>-100</v>
      </c>
    </row>
    <row r="98">
      <c r="B98" s="1" t="s">
        <v>31</v>
      </c>
      <c r="C98" s="4">
        <v>45476.0</v>
      </c>
      <c r="D98" s="1">
        <v>477.0</v>
      </c>
      <c r="E98" s="1" t="s">
        <v>14</v>
      </c>
      <c r="F98" s="2">
        <v>1.77</v>
      </c>
      <c r="G98" s="1">
        <v>4.0</v>
      </c>
      <c r="H98" s="1" t="s">
        <v>18</v>
      </c>
      <c r="I98" s="2">
        <v>1.4</v>
      </c>
      <c r="J98" s="1" t="s">
        <v>16</v>
      </c>
      <c r="K98" s="5">
        <f t="shared" si="1"/>
        <v>-0.209039548</v>
      </c>
      <c r="L98" s="6">
        <f t="shared" si="2"/>
        <v>708</v>
      </c>
      <c r="M98" s="6">
        <f t="shared" si="3"/>
        <v>-148</v>
      </c>
    </row>
    <row r="99">
      <c r="B99" s="1" t="s">
        <v>51</v>
      </c>
      <c r="C99" s="4">
        <v>45520.0</v>
      </c>
      <c r="D99" s="1">
        <v>485.0</v>
      </c>
      <c r="E99" s="1" t="s">
        <v>20</v>
      </c>
      <c r="F99" s="2">
        <v>5.45</v>
      </c>
      <c r="G99" s="1">
        <v>4.0</v>
      </c>
      <c r="H99" s="1" t="s">
        <v>27</v>
      </c>
      <c r="I99" s="2">
        <f>((15*2)+(2*13.2))/G99</f>
        <v>14.1</v>
      </c>
      <c r="J99" s="1" t="s">
        <v>21</v>
      </c>
      <c r="K99" s="5">
        <f t="shared" si="1"/>
        <v>1.587155963</v>
      </c>
      <c r="L99" s="6">
        <f t="shared" si="2"/>
        <v>2180</v>
      </c>
      <c r="M99" s="6">
        <f t="shared" si="3"/>
        <v>3460</v>
      </c>
    </row>
    <row r="100">
      <c r="B100" s="1" t="s">
        <v>39</v>
      </c>
      <c r="C100" s="4">
        <v>45520.0</v>
      </c>
      <c r="D100" s="1">
        <v>120.0</v>
      </c>
      <c r="E100" s="1" t="s">
        <v>20</v>
      </c>
      <c r="F100" s="2">
        <v>1.85</v>
      </c>
      <c r="G100" s="1">
        <v>10.0</v>
      </c>
      <c r="H100" s="1" t="s">
        <v>27</v>
      </c>
      <c r="I100" s="2">
        <f>((10*2.06)/G100)</f>
        <v>2.06</v>
      </c>
      <c r="J100" s="1" t="s">
        <v>21</v>
      </c>
      <c r="K100" s="5">
        <f t="shared" si="1"/>
        <v>0.1135135135</v>
      </c>
      <c r="L100" s="6">
        <f t="shared" si="2"/>
        <v>1850</v>
      </c>
      <c r="M100" s="6">
        <f t="shared" si="3"/>
        <v>210</v>
      </c>
    </row>
    <row r="101">
      <c r="B101" s="1" t="s">
        <v>35</v>
      </c>
      <c r="C101" s="4">
        <v>45523.0</v>
      </c>
      <c r="D101" s="1">
        <v>95.0</v>
      </c>
      <c r="E101" s="1" t="s">
        <v>20</v>
      </c>
      <c r="F101" s="2">
        <v>1.21</v>
      </c>
      <c r="G101" s="1">
        <v>10.0</v>
      </c>
      <c r="H101" s="1" t="s">
        <v>27</v>
      </c>
      <c r="I101" s="2">
        <v>0.29</v>
      </c>
      <c r="J101" s="1" t="s">
        <v>16</v>
      </c>
      <c r="K101" s="5">
        <f t="shared" si="1"/>
        <v>-0.7603305785</v>
      </c>
      <c r="L101" s="6">
        <f t="shared" si="2"/>
        <v>1210</v>
      </c>
      <c r="M101" s="6">
        <f t="shared" si="3"/>
        <v>-920</v>
      </c>
    </row>
    <row r="102">
      <c r="A102" s="4"/>
      <c r="B102" s="1" t="s">
        <v>22</v>
      </c>
      <c r="C102" s="4">
        <v>45485.0</v>
      </c>
      <c r="D102" s="1">
        <v>205.0</v>
      </c>
      <c r="E102" s="1" t="s">
        <v>20</v>
      </c>
      <c r="F102" s="2">
        <v>4.1</v>
      </c>
      <c r="G102" s="1">
        <v>2.0</v>
      </c>
      <c r="H102" s="1" t="s">
        <v>27</v>
      </c>
      <c r="I102" s="2">
        <f>9.3+11.45</f>
        <v>20.75</v>
      </c>
      <c r="J102" s="1" t="s">
        <v>21</v>
      </c>
      <c r="K102" s="5">
        <f t="shared" si="1"/>
        <v>4.06097561</v>
      </c>
      <c r="L102" s="6">
        <f t="shared" si="2"/>
        <v>820</v>
      </c>
      <c r="M102" s="6">
        <f t="shared" si="3"/>
        <v>3330</v>
      </c>
    </row>
    <row r="103">
      <c r="F103" s="6"/>
      <c r="I103" s="6"/>
      <c r="K103" s="5"/>
      <c r="L103" s="6"/>
      <c r="N103" s="5"/>
    </row>
    <row r="104">
      <c r="F104" s="6"/>
      <c r="I104" s="6"/>
      <c r="K104" s="5"/>
      <c r="L104" s="6">
        <f t="shared" ref="L104:M104" si="4">sum(L2:L102)</f>
        <v>83941</v>
      </c>
      <c r="M104" s="6">
        <f t="shared" si="4"/>
        <v>57004</v>
      </c>
      <c r="N104" s="5">
        <f>(M104/L104)</f>
        <v>0.6790960317</v>
      </c>
    </row>
    <row r="105">
      <c r="F105" s="6"/>
      <c r="I105" s="6"/>
      <c r="K105" s="5"/>
      <c r="L105" s="2" t="s">
        <v>48</v>
      </c>
      <c r="M105" s="1" t="s">
        <v>49</v>
      </c>
      <c r="N105" s="1" t="s">
        <v>50</v>
      </c>
    </row>
    <row r="106">
      <c r="F106" s="6"/>
      <c r="I106" s="6"/>
      <c r="K106" s="5"/>
      <c r="L106" s="2" t="s">
        <v>71</v>
      </c>
    </row>
    <row r="107">
      <c r="F107" s="6"/>
      <c r="I107" s="6"/>
      <c r="K107" s="5"/>
      <c r="L107" s="6"/>
    </row>
    <row r="108">
      <c r="F108" s="6"/>
      <c r="I108" s="6"/>
      <c r="K108" s="5"/>
      <c r="L108" s="6"/>
    </row>
    <row r="109">
      <c r="F109" s="6"/>
      <c r="I109" s="6"/>
      <c r="K109" s="5"/>
      <c r="L109" s="6"/>
    </row>
    <row r="110">
      <c r="F110" s="6"/>
      <c r="I110" s="6"/>
      <c r="K110" s="5"/>
      <c r="L110" s="6"/>
    </row>
    <row r="111">
      <c r="F111" s="6"/>
      <c r="I111" s="6"/>
      <c r="K111" s="5"/>
      <c r="L111" s="6"/>
    </row>
    <row r="112">
      <c r="F112" s="6"/>
      <c r="I112" s="6"/>
      <c r="K112" s="5"/>
      <c r="L112" s="6"/>
    </row>
    <row r="113">
      <c r="F113" s="6"/>
      <c r="I113" s="6"/>
      <c r="K113" s="5"/>
      <c r="L113" s="6"/>
    </row>
    <row r="114">
      <c r="F114" s="6"/>
      <c r="I114" s="6"/>
      <c r="K114" s="5"/>
      <c r="L114" s="6"/>
    </row>
    <row r="115">
      <c r="F115" s="6"/>
      <c r="I115" s="6"/>
      <c r="K115" s="5"/>
      <c r="L115" s="6"/>
    </row>
    <row r="116">
      <c r="F116" s="6"/>
      <c r="I116" s="6"/>
      <c r="K116" s="5"/>
      <c r="L116" s="6"/>
    </row>
    <row r="117">
      <c r="F117" s="6"/>
      <c r="I117" s="6"/>
      <c r="K117" s="5"/>
      <c r="L117" s="6"/>
    </row>
    <row r="118">
      <c r="F118" s="6"/>
      <c r="I118" s="6"/>
      <c r="K118" s="5"/>
      <c r="L118" s="6"/>
    </row>
    <row r="119">
      <c r="F119" s="6"/>
      <c r="I119" s="6"/>
      <c r="K119" s="5"/>
      <c r="L119" s="6"/>
    </row>
    <row r="120">
      <c r="F120" s="6"/>
      <c r="I120" s="6"/>
      <c r="K120" s="5"/>
      <c r="L120" s="6"/>
    </row>
    <row r="121">
      <c r="F121" s="6"/>
      <c r="I121" s="6"/>
      <c r="K121" s="5"/>
      <c r="L121" s="6"/>
    </row>
    <row r="122">
      <c r="F122" s="6"/>
      <c r="I122" s="6"/>
      <c r="K122" s="5"/>
      <c r="L122" s="6"/>
    </row>
    <row r="123">
      <c r="F123" s="6"/>
      <c r="I123" s="6"/>
      <c r="K123" s="5"/>
      <c r="L123" s="6"/>
    </row>
    <row r="124">
      <c r="F124" s="6"/>
      <c r="I124" s="6"/>
      <c r="K124" s="5"/>
      <c r="L124" s="6"/>
    </row>
    <row r="125">
      <c r="F125" s="6"/>
      <c r="I125" s="6"/>
      <c r="K125" s="5"/>
      <c r="L125" s="6"/>
    </row>
    <row r="126">
      <c r="F126" s="6"/>
      <c r="I126" s="6"/>
      <c r="K126" s="5"/>
      <c r="L126" s="6"/>
    </row>
    <row r="127">
      <c r="F127" s="6"/>
      <c r="I127" s="6"/>
      <c r="K127" s="5"/>
      <c r="L127" s="6"/>
    </row>
    <row r="128">
      <c r="F128" s="6"/>
      <c r="I128" s="6"/>
      <c r="K128" s="5"/>
      <c r="L128" s="6"/>
    </row>
    <row r="129">
      <c r="F129" s="6"/>
      <c r="I129" s="6"/>
      <c r="K129" s="5"/>
      <c r="L129" s="6"/>
    </row>
    <row r="130">
      <c r="F130" s="6"/>
      <c r="I130" s="6"/>
      <c r="K130" s="5"/>
      <c r="L130" s="6"/>
    </row>
    <row r="131">
      <c r="F131" s="6"/>
      <c r="I131" s="6"/>
      <c r="K131" s="5"/>
      <c r="L131" s="6"/>
    </row>
    <row r="132">
      <c r="F132" s="6"/>
      <c r="I132" s="6"/>
      <c r="K132" s="5"/>
      <c r="L132" s="6"/>
    </row>
    <row r="133">
      <c r="F133" s="6"/>
      <c r="I133" s="6"/>
      <c r="K133" s="5"/>
      <c r="L133" s="6"/>
    </row>
    <row r="134">
      <c r="F134" s="6"/>
      <c r="I134" s="6"/>
      <c r="K134" s="5"/>
      <c r="L134" s="6"/>
    </row>
    <row r="135">
      <c r="F135" s="6"/>
      <c r="I135" s="6"/>
      <c r="K135" s="5"/>
      <c r="L135" s="6"/>
    </row>
    <row r="136">
      <c r="F136" s="6"/>
      <c r="I136" s="6"/>
      <c r="K136" s="5"/>
      <c r="L136" s="6"/>
    </row>
    <row r="137">
      <c r="F137" s="6"/>
      <c r="I137" s="6"/>
      <c r="K137" s="5"/>
      <c r="L137" s="6"/>
    </row>
    <row r="138">
      <c r="F138" s="6"/>
      <c r="I138" s="6"/>
      <c r="K138" s="5"/>
      <c r="L138" s="6"/>
    </row>
    <row r="139">
      <c r="F139" s="6"/>
      <c r="I139" s="6"/>
      <c r="K139" s="5"/>
      <c r="L139" s="6"/>
    </row>
    <row r="140">
      <c r="F140" s="6"/>
      <c r="I140" s="6"/>
      <c r="K140" s="5"/>
      <c r="L140" s="6"/>
    </row>
    <row r="141">
      <c r="F141" s="6"/>
      <c r="I141" s="6"/>
      <c r="K141" s="5"/>
      <c r="L141" s="6"/>
    </row>
    <row r="142">
      <c r="F142" s="6"/>
      <c r="I142" s="6"/>
      <c r="K142" s="5"/>
      <c r="L142" s="6"/>
    </row>
    <row r="143">
      <c r="F143" s="6"/>
      <c r="I143" s="6"/>
      <c r="K143" s="5"/>
      <c r="L143" s="6"/>
    </row>
    <row r="144">
      <c r="F144" s="6"/>
      <c r="I144" s="6"/>
      <c r="K144" s="5"/>
      <c r="L144" s="6"/>
    </row>
    <row r="145">
      <c r="F145" s="6"/>
      <c r="I145" s="6"/>
      <c r="K145" s="5"/>
      <c r="L145" s="6"/>
    </row>
    <row r="146">
      <c r="F146" s="6"/>
      <c r="I146" s="6"/>
      <c r="K146" s="5"/>
      <c r="L146" s="6"/>
    </row>
    <row r="147">
      <c r="F147" s="6"/>
      <c r="I147" s="6"/>
      <c r="K147" s="5"/>
      <c r="L147" s="6"/>
    </row>
    <row r="148">
      <c r="F148" s="6"/>
      <c r="I148" s="6"/>
      <c r="K148" s="5"/>
      <c r="L148" s="6"/>
    </row>
    <row r="149">
      <c r="F149" s="6"/>
      <c r="I149" s="6"/>
      <c r="K149" s="5"/>
      <c r="L149" s="6"/>
    </row>
    <row r="150">
      <c r="F150" s="6"/>
      <c r="I150" s="6"/>
      <c r="K150" s="5"/>
      <c r="L150" s="6"/>
    </row>
    <row r="151">
      <c r="F151" s="6"/>
      <c r="I151" s="6"/>
      <c r="K151" s="5"/>
      <c r="L151" s="6"/>
    </row>
    <row r="152">
      <c r="F152" s="6"/>
      <c r="I152" s="6"/>
      <c r="K152" s="5"/>
      <c r="L152" s="6"/>
    </row>
    <row r="153">
      <c r="F153" s="6"/>
      <c r="I153" s="6"/>
      <c r="K153" s="5"/>
      <c r="L153" s="6"/>
    </row>
    <row r="154">
      <c r="F154" s="6"/>
      <c r="I154" s="6"/>
      <c r="K154" s="5"/>
      <c r="L154" s="6"/>
    </row>
    <row r="155">
      <c r="F155" s="6"/>
      <c r="I155" s="6"/>
      <c r="K155" s="5"/>
      <c r="L155" s="6"/>
    </row>
    <row r="156">
      <c r="F156" s="6"/>
      <c r="I156" s="6"/>
      <c r="K156" s="5"/>
      <c r="L156" s="6"/>
    </row>
    <row r="157">
      <c r="F157" s="6"/>
      <c r="I157" s="6"/>
      <c r="K157" s="5"/>
      <c r="L157" s="6"/>
    </row>
    <row r="158">
      <c r="F158" s="6"/>
      <c r="I158" s="6"/>
      <c r="K158" s="5"/>
      <c r="L158" s="6"/>
    </row>
    <row r="159">
      <c r="F159" s="6"/>
      <c r="I159" s="6"/>
      <c r="K159" s="5"/>
      <c r="L159" s="6"/>
    </row>
    <row r="160">
      <c r="F160" s="6"/>
      <c r="I160" s="6"/>
      <c r="K160" s="5"/>
      <c r="L160" s="6"/>
    </row>
    <row r="161">
      <c r="F161" s="6"/>
      <c r="I161" s="6"/>
      <c r="K161" s="5"/>
      <c r="L161" s="6"/>
    </row>
    <row r="162">
      <c r="F162" s="6"/>
      <c r="I162" s="6"/>
      <c r="K162" s="5"/>
      <c r="L162" s="6"/>
    </row>
    <row r="163">
      <c r="F163" s="6"/>
      <c r="I163" s="6"/>
      <c r="K163" s="5"/>
      <c r="L163" s="6"/>
    </row>
    <row r="164">
      <c r="F164" s="6"/>
      <c r="I164" s="6"/>
      <c r="K164" s="5"/>
      <c r="L164" s="6"/>
    </row>
    <row r="165">
      <c r="F165" s="6"/>
      <c r="I165" s="6"/>
      <c r="K165" s="5"/>
      <c r="L165" s="6"/>
    </row>
    <row r="166">
      <c r="F166" s="6"/>
      <c r="I166" s="6"/>
      <c r="K166" s="5"/>
      <c r="L166" s="6"/>
    </row>
    <row r="167">
      <c r="F167" s="6"/>
      <c r="I167" s="6"/>
      <c r="K167" s="5"/>
      <c r="L167" s="6"/>
    </row>
    <row r="168">
      <c r="F168" s="6"/>
      <c r="I168" s="6"/>
      <c r="K168" s="5"/>
      <c r="L168" s="6"/>
    </row>
    <row r="169">
      <c r="F169" s="6"/>
      <c r="I169" s="6"/>
      <c r="K169" s="5"/>
      <c r="L169" s="6"/>
    </row>
    <row r="170">
      <c r="F170" s="6"/>
      <c r="I170" s="6"/>
      <c r="K170" s="5"/>
      <c r="L170" s="6"/>
    </row>
    <row r="171">
      <c r="F171" s="6"/>
      <c r="I171" s="6"/>
      <c r="K171" s="5"/>
      <c r="L171" s="6"/>
    </row>
    <row r="172">
      <c r="F172" s="6"/>
      <c r="I172" s="6"/>
      <c r="K172" s="5"/>
      <c r="L172" s="6"/>
    </row>
    <row r="173">
      <c r="F173" s="6"/>
      <c r="I173" s="6"/>
      <c r="K173" s="5"/>
      <c r="L173" s="6"/>
    </row>
    <row r="174">
      <c r="F174" s="6"/>
      <c r="I174" s="6"/>
      <c r="K174" s="5"/>
      <c r="L174" s="6"/>
    </row>
    <row r="175">
      <c r="F175" s="6"/>
      <c r="I175" s="6"/>
      <c r="K175" s="5"/>
      <c r="L175" s="6"/>
    </row>
    <row r="176">
      <c r="F176" s="6"/>
      <c r="I176" s="6"/>
      <c r="K176" s="5"/>
      <c r="L176" s="6"/>
    </row>
    <row r="177">
      <c r="F177" s="6"/>
      <c r="I177" s="6"/>
      <c r="K177" s="5"/>
      <c r="L177" s="6"/>
    </row>
    <row r="178">
      <c r="F178" s="6"/>
      <c r="I178" s="6"/>
      <c r="K178" s="5"/>
      <c r="L178" s="6"/>
    </row>
    <row r="179">
      <c r="F179" s="6"/>
      <c r="I179" s="6"/>
      <c r="K179" s="5"/>
      <c r="L179" s="6"/>
    </row>
    <row r="180">
      <c r="F180" s="6"/>
      <c r="I180" s="6"/>
      <c r="K180" s="5"/>
      <c r="L180" s="6"/>
    </row>
    <row r="181">
      <c r="F181" s="6"/>
      <c r="I181" s="6"/>
      <c r="K181" s="5"/>
      <c r="L181" s="6"/>
    </row>
    <row r="182">
      <c r="F182" s="6"/>
      <c r="I182" s="6"/>
      <c r="K182" s="5"/>
      <c r="L182" s="6"/>
    </row>
    <row r="183">
      <c r="F183" s="6"/>
      <c r="I183" s="6"/>
      <c r="K183" s="5"/>
      <c r="L183" s="6"/>
    </row>
    <row r="184">
      <c r="F184" s="6"/>
      <c r="I184" s="6"/>
      <c r="K184" s="5"/>
      <c r="L184" s="6"/>
    </row>
    <row r="185">
      <c r="F185" s="6"/>
      <c r="I185" s="6"/>
      <c r="K185" s="5"/>
      <c r="L185" s="6"/>
    </row>
    <row r="186">
      <c r="F186" s="6"/>
      <c r="I186" s="6"/>
      <c r="K186" s="5"/>
      <c r="L186" s="6"/>
    </row>
    <row r="187">
      <c r="F187" s="6"/>
      <c r="I187" s="6"/>
      <c r="K187" s="5"/>
      <c r="L187" s="6"/>
    </row>
    <row r="188">
      <c r="F188" s="6"/>
      <c r="I188" s="6"/>
      <c r="K188" s="5"/>
      <c r="L188" s="6"/>
    </row>
    <row r="189">
      <c r="F189" s="6"/>
      <c r="I189" s="6"/>
      <c r="K189" s="5"/>
      <c r="L189" s="6"/>
    </row>
    <row r="190">
      <c r="F190" s="6"/>
      <c r="I190" s="6"/>
      <c r="K190" s="5"/>
      <c r="L190" s="6"/>
    </row>
    <row r="191">
      <c r="F191" s="6"/>
      <c r="I191" s="6"/>
      <c r="K191" s="5"/>
      <c r="L191" s="6"/>
    </row>
    <row r="192">
      <c r="F192" s="6"/>
      <c r="I192" s="6"/>
      <c r="K192" s="5"/>
      <c r="L192" s="6"/>
    </row>
    <row r="193">
      <c r="F193" s="6"/>
      <c r="I193" s="6"/>
      <c r="K193" s="5"/>
      <c r="L193" s="6"/>
    </row>
    <row r="194">
      <c r="F194" s="6"/>
      <c r="I194" s="6"/>
      <c r="K194" s="5"/>
      <c r="L194" s="6"/>
    </row>
    <row r="195">
      <c r="F195" s="6"/>
      <c r="I195" s="6"/>
      <c r="K195" s="5"/>
      <c r="L195" s="6"/>
    </row>
    <row r="196">
      <c r="F196" s="6"/>
      <c r="I196" s="6"/>
      <c r="K196" s="5"/>
      <c r="L196" s="6"/>
    </row>
    <row r="197">
      <c r="F197" s="6"/>
      <c r="I197" s="6"/>
      <c r="K197" s="5"/>
      <c r="L197" s="6"/>
    </row>
    <row r="198">
      <c r="F198" s="6"/>
      <c r="I198" s="6"/>
      <c r="K198" s="5"/>
      <c r="L198" s="6"/>
    </row>
    <row r="199">
      <c r="F199" s="6"/>
      <c r="I199" s="6"/>
      <c r="K199" s="5"/>
      <c r="L199" s="6"/>
    </row>
    <row r="200">
      <c r="F200" s="6"/>
      <c r="I200" s="6"/>
      <c r="K200" s="5"/>
      <c r="L200" s="6"/>
    </row>
    <row r="201">
      <c r="F201" s="6"/>
      <c r="I201" s="6"/>
      <c r="K201" s="5"/>
      <c r="L201" s="6"/>
    </row>
    <row r="202">
      <c r="F202" s="6"/>
      <c r="I202" s="6"/>
      <c r="K202" s="5"/>
      <c r="L202" s="6"/>
    </row>
    <row r="203">
      <c r="F203" s="6"/>
      <c r="I203" s="6"/>
      <c r="K203" s="5"/>
      <c r="L203" s="6"/>
    </row>
    <row r="204">
      <c r="F204" s="6"/>
      <c r="I204" s="6"/>
      <c r="K204" s="5"/>
      <c r="L204" s="6"/>
    </row>
    <row r="205">
      <c r="F205" s="6"/>
      <c r="I205" s="6"/>
      <c r="K205" s="5"/>
      <c r="L205" s="6"/>
    </row>
    <row r="206">
      <c r="F206" s="6"/>
      <c r="I206" s="6"/>
      <c r="K206" s="5"/>
      <c r="L206" s="6"/>
    </row>
    <row r="207">
      <c r="F207" s="6"/>
      <c r="I207" s="6"/>
      <c r="K207" s="5"/>
      <c r="L207" s="6"/>
    </row>
    <row r="208">
      <c r="F208" s="6"/>
      <c r="I208" s="6"/>
      <c r="K208" s="5"/>
      <c r="L208" s="6"/>
    </row>
    <row r="209">
      <c r="F209" s="6"/>
      <c r="I209" s="6"/>
      <c r="K209" s="5"/>
      <c r="L209" s="6"/>
    </row>
    <row r="210">
      <c r="F210" s="6"/>
      <c r="I210" s="6"/>
      <c r="K210" s="5"/>
      <c r="L210" s="6"/>
    </row>
    <row r="211">
      <c r="F211" s="6"/>
      <c r="I211" s="6"/>
      <c r="K211" s="5"/>
      <c r="L211" s="6"/>
    </row>
    <row r="212">
      <c r="F212" s="6"/>
      <c r="I212" s="6"/>
      <c r="K212" s="5"/>
      <c r="L212" s="6"/>
    </row>
    <row r="213">
      <c r="F213" s="6"/>
      <c r="I213" s="6"/>
      <c r="K213" s="5"/>
      <c r="L213" s="6"/>
    </row>
    <row r="214">
      <c r="F214" s="6"/>
      <c r="I214" s="6"/>
      <c r="K214" s="5"/>
      <c r="L214" s="6"/>
    </row>
    <row r="215">
      <c r="F215" s="6"/>
      <c r="I215" s="6"/>
      <c r="K215" s="5"/>
      <c r="L215" s="6"/>
    </row>
    <row r="216">
      <c r="F216" s="6"/>
      <c r="I216" s="6"/>
      <c r="K216" s="5"/>
      <c r="L216" s="6"/>
    </row>
    <row r="217">
      <c r="F217" s="6"/>
      <c r="I217" s="6"/>
      <c r="K217" s="5"/>
      <c r="L217" s="6"/>
    </row>
    <row r="218">
      <c r="F218" s="6"/>
      <c r="I218" s="6"/>
      <c r="K218" s="5"/>
      <c r="L218" s="6"/>
    </row>
    <row r="219">
      <c r="F219" s="6"/>
      <c r="I219" s="6"/>
      <c r="K219" s="5"/>
      <c r="L219" s="6"/>
    </row>
    <row r="220">
      <c r="F220" s="6"/>
      <c r="I220" s="6"/>
      <c r="K220" s="5"/>
      <c r="L220" s="6"/>
    </row>
    <row r="221">
      <c r="F221" s="6"/>
      <c r="I221" s="6"/>
      <c r="K221" s="5"/>
      <c r="L221" s="6"/>
    </row>
    <row r="222">
      <c r="F222" s="6"/>
      <c r="I222" s="6"/>
      <c r="K222" s="5"/>
      <c r="L222" s="6"/>
    </row>
    <row r="223">
      <c r="F223" s="6"/>
      <c r="I223" s="6"/>
      <c r="K223" s="5"/>
      <c r="L223" s="6"/>
    </row>
    <row r="224">
      <c r="F224" s="6"/>
      <c r="I224" s="6"/>
      <c r="K224" s="5"/>
      <c r="L224" s="6"/>
    </row>
    <row r="225">
      <c r="F225" s="6"/>
      <c r="I225" s="6"/>
      <c r="K225" s="5"/>
      <c r="L225" s="6"/>
    </row>
    <row r="226">
      <c r="F226" s="6"/>
      <c r="I226" s="6"/>
      <c r="K226" s="5"/>
      <c r="L226" s="6"/>
    </row>
    <row r="227">
      <c r="F227" s="6"/>
      <c r="I227" s="6"/>
      <c r="K227" s="5"/>
      <c r="L227" s="6"/>
    </row>
    <row r="228">
      <c r="F228" s="6"/>
      <c r="I228" s="6"/>
      <c r="K228" s="5"/>
      <c r="L228" s="6"/>
    </row>
    <row r="229">
      <c r="F229" s="6"/>
      <c r="I229" s="6"/>
      <c r="K229" s="5"/>
      <c r="L229" s="6"/>
    </row>
    <row r="230">
      <c r="F230" s="6"/>
      <c r="I230" s="6"/>
      <c r="K230" s="5"/>
      <c r="L230" s="6"/>
    </row>
    <row r="231">
      <c r="F231" s="6"/>
      <c r="I231" s="6"/>
      <c r="K231" s="5"/>
      <c r="L231" s="6"/>
    </row>
    <row r="232">
      <c r="F232" s="6"/>
      <c r="I232" s="6"/>
      <c r="K232" s="5"/>
      <c r="L232" s="6"/>
    </row>
    <row r="233">
      <c r="F233" s="6"/>
      <c r="I233" s="6"/>
      <c r="K233" s="5"/>
      <c r="L233" s="6"/>
    </row>
    <row r="234">
      <c r="F234" s="6"/>
      <c r="I234" s="6"/>
      <c r="K234" s="5"/>
      <c r="L234" s="6"/>
    </row>
    <row r="235">
      <c r="F235" s="6"/>
      <c r="I235" s="6"/>
      <c r="K235" s="5"/>
      <c r="L235" s="6"/>
    </row>
    <row r="236">
      <c r="F236" s="6"/>
      <c r="I236" s="6"/>
      <c r="K236" s="5"/>
      <c r="L236" s="6"/>
    </row>
    <row r="237">
      <c r="F237" s="6"/>
      <c r="I237" s="6"/>
      <c r="K237" s="5"/>
      <c r="L237" s="6"/>
    </row>
    <row r="238">
      <c r="F238" s="6"/>
      <c r="I238" s="6"/>
      <c r="K238" s="5"/>
      <c r="L238" s="6"/>
    </row>
    <row r="239">
      <c r="F239" s="6"/>
      <c r="I239" s="6"/>
      <c r="K239" s="5"/>
      <c r="L239" s="6"/>
    </row>
    <row r="240">
      <c r="F240" s="6"/>
      <c r="I240" s="6"/>
      <c r="K240" s="5"/>
      <c r="L240" s="6"/>
    </row>
    <row r="241">
      <c r="F241" s="6"/>
      <c r="I241" s="6"/>
      <c r="K241" s="5"/>
      <c r="L241" s="6"/>
    </row>
    <row r="242">
      <c r="F242" s="6"/>
      <c r="I242" s="6"/>
      <c r="K242" s="5"/>
      <c r="L242" s="6"/>
    </row>
    <row r="243">
      <c r="F243" s="6"/>
      <c r="I243" s="6"/>
      <c r="K243" s="5"/>
      <c r="L243" s="6"/>
    </row>
    <row r="244">
      <c r="F244" s="6"/>
      <c r="I244" s="6"/>
      <c r="K244" s="5"/>
      <c r="L244" s="6"/>
    </row>
    <row r="245">
      <c r="F245" s="6"/>
      <c r="I245" s="6"/>
      <c r="K245" s="5"/>
      <c r="L245" s="6"/>
    </row>
    <row r="246">
      <c r="F246" s="6"/>
      <c r="I246" s="6"/>
      <c r="K246" s="5"/>
      <c r="L246" s="6"/>
    </row>
    <row r="247">
      <c r="F247" s="6"/>
      <c r="I247" s="6"/>
      <c r="K247" s="5"/>
      <c r="L247" s="6"/>
    </row>
    <row r="248">
      <c r="F248" s="6"/>
      <c r="I248" s="6"/>
      <c r="K248" s="5"/>
      <c r="L248" s="6"/>
    </row>
    <row r="249">
      <c r="F249" s="6"/>
      <c r="I249" s="6"/>
      <c r="K249" s="5"/>
      <c r="L249" s="6"/>
    </row>
    <row r="250">
      <c r="F250" s="6"/>
      <c r="I250" s="6"/>
      <c r="K250" s="5"/>
      <c r="L250" s="6"/>
    </row>
    <row r="251">
      <c r="F251" s="6"/>
      <c r="I251" s="6"/>
      <c r="K251" s="5"/>
      <c r="L251" s="6"/>
    </row>
    <row r="252">
      <c r="F252" s="6"/>
      <c r="I252" s="6"/>
      <c r="K252" s="5"/>
      <c r="L252" s="6"/>
    </row>
    <row r="253">
      <c r="F253" s="6"/>
      <c r="I253" s="6"/>
      <c r="K253" s="5"/>
      <c r="L253" s="6"/>
    </row>
    <row r="254">
      <c r="F254" s="6"/>
      <c r="I254" s="6"/>
      <c r="K254" s="5"/>
      <c r="L254" s="6"/>
    </row>
    <row r="255">
      <c r="F255" s="6"/>
      <c r="I255" s="6"/>
      <c r="K255" s="5"/>
      <c r="L255" s="6"/>
    </row>
    <row r="256">
      <c r="F256" s="6"/>
      <c r="I256" s="6"/>
      <c r="K256" s="5"/>
      <c r="L256" s="6"/>
    </row>
    <row r="257">
      <c r="F257" s="6"/>
      <c r="I257" s="6"/>
      <c r="K257" s="5"/>
      <c r="L257" s="6"/>
    </row>
    <row r="258">
      <c r="F258" s="6"/>
      <c r="I258" s="6"/>
      <c r="K258" s="5"/>
      <c r="L258" s="6"/>
    </row>
    <row r="259">
      <c r="F259" s="6"/>
      <c r="I259" s="6"/>
      <c r="K259" s="5"/>
      <c r="L259" s="6"/>
    </row>
    <row r="260">
      <c r="F260" s="6"/>
      <c r="I260" s="6"/>
      <c r="K260" s="5"/>
      <c r="L260" s="6"/>
    </row>
    <row r="261">
      <c r="F261" s="6"/>
      <c r="I261" s="6"/>
      <c r="K261" s="5"/>
      <c r="L261" s="6"/>
    </row>
    <row r="262">
      <c r="F262" s="6"/>
      <c r="I262" s="6"/>
      <c r="K262" s="5"/>
      <c r="L262" s="6"/>
    </row>
    <row r="263">
      <c r="F263" s="6"/>
      <c r="I263" s="6"/>
      <c r="K263" s="5"/>
      <c r="L263" s="6"/>
    </row>
    <row r="264">
      <c r="F264" s="6"/>
      <c r="I264" s="6"/>
      <c r="K264" s="5"/>
      <c r="L264" s="6"/>
    </row>
    <row r="265">
      <c r="F265" s="6"/>
      <c r="I265" s="6"/>
      <c r="K265" s="5"/>
      <c r="L265" s="6"/>
    </row>
    <row r="266">
      <c r="F266" s="6"/>
      <c r="I266" s="6"/>
      <c r="K266" s="5"/>
      <c r="L266" s="6"/>
    </row>
    <row r="267">
      <c r="F267" s="6"/>
      <c r="I267" s="6"/>
      <c r="K267" s="5"/>
      <c r="L267" s="6"/>
    </row>
    <row r="268">
      <c r="F268" s="6"/>
      <c r="I268" s="6"/>
      <c r="K268" s="5"/>
      <c r="L268" s="6"/>
    </row>
    <row r="269">
      <c r="F269" s="6"/>
      <c r="I269" s="6"/>
      <c r="K269" s="5"/>
      <c r="L269" s="6"/>
    </row>
    <row r="270">
      <c r="F270" s="6"/>
      <c r="I270" s="6"/>
      <c r="K270" s="5"/>
      <c r="L270" s="6"/>
    </row>
    <row r="271">
      <c r="F271" s="6"/>
      <c r="I271" s="6"/>
      <c r="K271" s="5"/>
      <c r="L271" s="6"/>
    </row>
    <row r="272">
      <c r="F272" s="6"/>
      <c r="I272" s="6"/>
      <c r="K272" s="5"/>
      <c r="L272" s="6"/>
    </row>
    <row r="273">
      <c r="F273" s="6"/>
      <c r="I273" s="6"/>
      <c r="K273" s="5"/>
      <c r="L273" s="6"/>
    </row>
    <row r="274">
      <c r="F274" s="6"/>
      <c r="I274" s="6"/>
      <c r="K274" s="5"/>
      <c r="L274" s="6"/>
    </row>
    <row r="275">
      <c r="F275" s="6"/>
      <c r="I275" s="6"/>
      <c r="K275" s="5"/>
      <c r="L275" s="6"/>
    </row>
    <row r="276">
      <c r="F276" s="6"/>
      <c r="I276" s="6"/>
      <c r="K276" s="5"/>
      <c r="L276" s="6"/>
    </row>
    <row r="277">
      <c r="F277" s="6"/>
      <c r="I277" s="6"/>
      <c r="K277" s="5"/>
      <c r="L277" s="6"/>
    </row>
    <row r="278">
      <c r="F278" s="6"/>
      <c r="I278" s="6"/>
      <c r="K278" s="5"/>
      <c r="L278" s="6"/>
    </row>
    <row r="279">
      <c r="F279" s="6"/>
      <c r="I279" s="6"/>
      <c r="K279" s="5"/>
      <c r="L279" s="6"/>
    </row>
    <row r="280">
      <c r="F280" s="6"/>
      <c r="I280" s="6"/>
      <c r="K280" s="5"/>
      <c r="L280" s="6"/>
    </row>
    <row r="281">
      <c r="F281" s="6"/>
      <c r="I281" s="6"/>
      <c r="K281" s="5"/>
      <c r="L281" s="6"/>
    </row>
    <row r="282">
      <c r="F282" s="6"/>
      <c r="I282" s="6"/>
      <c r="K282" s="5"/>
      <c r="L282" s="6"/>
    </row>
    <row r="283">
      <c r="F283" s="6"/>
      <c r="I283" s="6"/>
      <c r="K283" s="5"/>
      <c r="L283" s="6"/>
    </row>
    <row r="284">
      <c r="F284" s="6"/>
      <c r="I284" s="6"/>
      <c r="K284" s="5"/>
      <c r="L284" s="6"/>
    </row>
    <row r="285">
      <c r="F285" s="6"/>
      <c r="I285" s="6"/>
      <c r="K285" s="5"/>
      <c r="L285" s="6"/>
    </row>
    <row r="286">
      <c r="F286" s="6"/>
      <c r="I286" s="6"/>
      <c r="K286" s="5"/>
      <c r="L286" s="6"/>
    </row>
    <row r="287">
      <c r="F287" s="6"/>
      <c r="I287" s="6"/>
      <c r="K287" s="5"/>
      <c r="L287" s="6"/>
    </row>
    <row r="288">
      <c r="F288" s="6"/>
      <c r="I288" s="6"/>
      <c r="K288" s="5"/>
      <c r="L288" s="6"/>
    </row>
    <row r="289">
      <c r="F289" s="6"/>
      <c r="I289" s="6"/>
      <c r="K289" s="5"/>
      <c r="L289" s="6"/>
    </row>
    <row r="290">
      <c r="F290" s="6"/>
      <c r="I290" s="6"/>
      <c r="K290" s="5"/>
      <c r="L290" s="6"/>
    </row>
    <row r="291">
      <c r="F291" s="6"/>
      <c r="I291" s="6"/>
      <c r="K291" s="5"/>
      <c r="L291" s="6"/>
    </row>
    <row r="292">
      <c r="F292" s="6"/>
      <c r="I292" s="6"/>
      <c r="K292" s="5"/>
      <c r="L292" s="6"/>
    </row>
    <row r="293">
      <c r="F293" s="6"/>
      <c r="I293" s="6"/>
      <c r="K293" s="5"/>
      <c r="L293" s="6"/>
    </row>
    <row r="294">
      <c r="F294" s="6"/>
      <c r="I294" s="6"/>
      <c r="K294" s="5"/>
      <c r="L294" s="6"/>
    </row>
    <row r="295">
      <c r="F295" s="6"/>
      <c r="I295" s="6"/>
      <c r="K295" s="5"/>
      <c r="L295" s="6"/>
    </row>
    <row r="296">
      <c r="F296" s="6"/>
      <c r="I296" s="6"/>
      <c r="K296" s="5"/>
      <c r="L296" s="6"/>
    </row>
    <row r="297">
      <c r="F297" s="6"/>
      <c r="I297" s="6"/>
      <c r="K297" s="5"/>
      <c r="L297" s="6"/>
    </row>
    <row r="298">
      <c r="F298" s="6"/>
      <c r="I298" s="6"/>
      <c r="K298" s="5"/>
      <c r="L298" s="6"/>
    </row>
    <row r="299">
      <c r="F299" s="6"/>
      <c r="I299" s="6"/>
      <c r="K299" s="5"/>
      <c r="L299" s="6"/>
    </row>
    <row r="300">
      <c r="F300" s="6"/>
      <c r="I300" s="6"/>
      <c r="K300" s="5"/>
      <c r="L300" s="6"/>
    </row>
    <row r="301">
      <c r="F301" s="6"/>
      <c r="I301" s="6"/>
      <c r="K301" s="5"/>
      <c r="L301" s="6"/>
    </row>
    <row r="302">
      <c r="F302" s="6"/>
      <c r="I302" s="6"/>
      <c r="K302" s="5"/>
      <c r="L302" s="6"/>
    </row>
    <row r="303">
      <c r="F303" s="6"/>
      <c r="I303" s="6"/>
      <c r="K303" s="5"/>
      <c r="L303" s="6"/>
    </row>
    <row r="304">
      <c r="F304" s="6"/>
      <c r="I304" s="6"/>
      <c r="K304" s="5"/>
      <c r="L304" s="6"/>
    </row>
    <row r="305">
      <c r="F305" s="6"/>
      <c r="I305" s="6"/>
      <c r="K305" s="5"/>
      <c r="L305" s="6"/>
    </row>
    <row r="306">
      <c r="F306" s="6"/>
      <c r="I306" s="6"/>
      <c r="K306" s="5"/>
      <c r="L306" s="6"/>
    </row>
    <row r="307">
      <c r="F307" s="6"/>
      <c r="I307" s="6"/>
      <c r="K307" s="5"/>
      <c r="L307" s="6"/>
    </row>
    <row r="308">
      <c r="F308" s="6"/>
      <c r="I308" s="6"/>
      <c r="K308" s="5"/>
      <c r="L308" s="6"/>
    </row>
    <row r="309">
      <c r="F309" s="6"/>
      <c r="I309" s="6"/>
      <c r="K309" s="5"/>
      <c r="L309" s="6"/>
    </row>
    <row r="310">
      <c r="F310" s="6"/>
      <c r="I310" s="6"/>
      <c r="K310" s="5"/>
      <c r="L310" s="6"/>
    </row>
    <row r="311">
      <c r="F311" s="6"/>
      <c r="I311" s="6"/>
      <c r="K311" s="5"/>
      <c r="L311" s="6"/>
    </row>
    <row r="312">
      <c r="F312" s="6"/>
      <c r="I312" s="6"/>
      <c r="K312" s="5"/>
      <c r="L312" s="6"/>
    </row>
    <row r="313">
      <c r="F313" s="6"/>
      <c r="I313" s="6"/>
      <c r="K313" s="5"/>
      <c r="L313" s="6"/>
    </row>
    <row r="314">
      <c r="F314" s="6"/>
      <c r="I314" s="6"/>
      <c r="K314" s="5"/>
      <c r="L314" s="6"/>
    </row>
    <row r="315">
      <c r="F315" s="6"/>
      <c r="I315" s="6"/>
      <c r="K315" s="5"/>
      <c r="L315" s="6"/>
    </row>
    <row r="316">
      <c r="F316" s="6"/>
      <c r="I316" s="6"/>
      <c r="K316" s="5"/>
      <c r="L316" s="6"/>
    </row>
    <row r="317">
      <c r="F317" s="6"/>
      <c r="I317" s="6"/>
      <c r="K317" s="5"/>
      <c r="L317" s="6"/>
    </row>
    <row r="318">
      <c r="F318" s="6"/>
      <c r="I318" s="6"/>
      <c r="K318" s="5"/>
      <c r="L318" s="6"/>
    </row>
    <row r="319">
      <c r="F319" s="6"/>
      <c r="I319" s="6"/>
      <c r="K319" s="5"/>
      <c r="L319" s="6"/>
    </row>
    <row r="320">
      <c r="F320" s="6"/>
      <c r="I320" s="6"/>
      <c r="K320" s="5"/>
      <c r="L320" s="6"/>
    </row>
    <row r="321">
      <c r="F321" s="6"/>
      <c r="I321" s="6"/>
      <c r="K321" s="5"/>
      <c r="L321" s="6"/>
    </row>
    <row r="322">
      <c r="F322" s="6"/>
      <c r="I322" s="6"/>
      <c r="K322" s="5"/>
      <c r="L322" s="6"/>
    </row>
    <row r="323">
      <c r="F323" s="6"/>
      <c r="I323" s="6"/>
      <c r="K323" s="5"/>
      <c r="L323" s="6"/>
    </row>
    <row r="324">
      <c r="F324" s="6"/>
      <c r="I324" s="6"/>
      <c r="K324" s="5"/>
      <c r="L324" s="6"/>
    </row>
    <row r="325">
      <c r="F325" s="6"/>
      <c r="I325" s="6"/>
      <c r="K325" s="5"/>
      <c r="L325" s="6"/>
    </row>
    <row r="326">
      <c r="F326" s="6"/>
      <c r="I326" s="6"/>
      <c r="K326" s="5"/>
      <c r="L326" s="6"/>
    </row>
    <row r="327">
      <c r="F327" s="6"/>
      <c r="I327" s="6"/>
      <c r="K327" s="5"/>
      <c r="L327" s="6"/>
    </row>
    <row r="328">
      <c r="F328" s="6"/>
      <c r="I328" s="6"/>
      <c r="K328" s="5"/>
      <c r="L328" s="6"/>
    </row>
    <row r="329">
      <c r="F329" s="6"/>
      <c r="I329" s="6"/>
      <c r="K329" s="5"/>
      <c r="L329" s="6"/>
    </row>
    <row r="330">
      <c r="F330" s="6"/>
      <c r="I330" s="6"/>
      <c r="K330" s="5"/>
      <c r="L330" s="6"/>
    </row>
    <row r="331">
      <c r="F331" s="6"/>
      <c r="I331" s="6"/>
      <c r="K331" s="5"/>
      <c r="L331" s="6"/>
    </row>
    <row r="332">
      <c r="F332" s="6"/>
      <c r="I332" s="6"/>
      <c r="K332" s="5"/>
      <c r="L332" s="6"/>
    </row>
    <row r="333">
      <c r="F333" s="6"/>
      <c r="I333" s="6"/>
      <c r="K333" s="5"/>
      <c r="L333" s="6"/>
    </row>
    <row r="334">
      <c r="F334" s="6"/>
      <c r="I334" s="6"/>
      <c r="K334" s="5"/>
      <c r="L334" s="6"/>
    </row>
    <row r="335">
      <c r="F335" s="6"/>
      <c r="I335" s="6"/>
      <c r="K335" s="5"/>
      <c r="L335" s="6"/>
    </row>
    <row r="336">
      <c r="F336" s="6"/>
      <c r="I336" s="6"/>
      <c r="K336" s="5"/>
      <c r="L336" s="6"/>
    </row>
    <row r="337">
      <c r="F337" s="6"/>
      <c r="I337" s="6"/>
      <c r="K337" s="5"/>
      <c r="L337" s="6"/>
    </row>
    <row r="338">
      <c r="F338" s="6"/>
      <c r="I338" s="6"/>
      <c r="K338" s="5"/>
      <c r="L338" s="6"/>
    </row>
    <row r="339">
      <c r="F339" s="6"/>
      <c r="I339" s="6"/>
      <c r="K339" s="5"/>
      <c r="L339" s="6"/>
    </row>
    <row r="340">
      <c r="F340" s="6"/>
      <c r="I340" s="6"/>
      <c r="K340" s="5"/>
      <c r="L340" s="6"/>
    </row>
    <row r="341">
      <c r="F341" s="6"/>
      <c r="I341" s="6"/>
      <c r="K341" s="5"/>
      <c r="L341" s="6"/>
    </row>
    <row r="342">
      <c r="F342" s="6"/>
      <c r="I342" s="6"/>
      <c r="K342" s="5"/>
      <c r="L342" s="6"/>
    </row>
    <row r="343">
      <c r="F343" s="6"/>
      <c r="I343" s="6"/>
      <c r="K343" s="5"/>
      <c r="L343" s="6"/>
    </row>
    <row r="344">
      <c r="F344" s="6"/>
      <c r="I344" s="6"/>
      <c r="K344" s="5"/>
      <c r="L344" s="6"/>
    </row>
    <row r="345">
      <c r="F345" s="6"/>
      <c r="I345" s="6"/>
      <c r="K345" s="5"/>
      <c r="L345" s="6"/>
    </row>
    <row r="346">
      <c r="F346" s="6"/>
      <c r="I346" s="6"/>
      <c r="K346" s="5"/>
      <c r="L346" s="6"/>
    </row>
    <row r="347">
      <c r="F347" s="6"/>
      <c r="I347" s="6"/>
      <c r="K347" s="5"/>
      <c r="L347" s="6"/>
    </row>
    <row r="348">
      <c r="F348" s="6"/>
      <c r="I348" s="6"/>
      <c r="K348" s="5"/>
      <c r="L348" s="6"/>
    </row>
    <row r="349">
      <c r="F349" s="6"/>
      <c r="I349" s="6"/>
      <c r="K349" s="5"/>
      <c r="L349" s="6"/>
    </row>
    <row r="350">
      <c r="F350" s="6"/>
      <c r="I350" s="6"/>
      <c r="K350" s="5"/>
      <c r="L350" s="6"/>
    </row>
    <row r="351">
      <c r="F351" s="6"/>
      <c r="I351" s="6"/>
      <c r="K351" s="5"/>
      <c r="L351" s="6"/>
    </row>
    <row r="352">
      <c r="F352" s="6"/>
      <c r="I352" s="6"/>
      <c r="K352" s="5"/>
      <c r="L352" s="6"/>
    </row>
    <row r="353">
      <c r="F353" s="6"/>
      <c r="I353" s="6"/>
      <c r="K353" s="5"/>
      <c r="L353" s="6"/>
    </row>
    <row r="354">
      <c r="F354" s="6"/>
      <c r="I354" s="6"/>
      <c r="K354" s="5"/>
      <c r="L354" s="6"/>
    </row>
    <row r="355">
      <c r="F355" s="6"/>
      <c r="I355" s="6"/>
      <c r="K355" s="5"/>
      <c r="L355" s="6"/>
    </row>
    <row r="356">
      <c r="F356" s="6"/>
      <c r="I356" s="6"/>
      <c r="K356" s="5"/>
      <c r="L356" s="6"/>
    </row>
    <row r="357">
      <c r="F357" s="6"/>
      <c r="I357" s="6"/>
      <c r="K357" s="5"/>
      <c r="L357" s="6"/>
    </row>
    <row r="358">
      <c r="F358" s="6"/>
      <c r="I358" s="6"/>
      <c r="K358" s="5"/>
      <c r="L358" s="6"/>
    </row>
    <row r="359">
      <c r="F359" s="6"/>
      <c r="I359" s="6"/>
      <c r="K359" s="5"/>
      <c r="L359" s="6"/>
    </row>
    <row r="360">
      <c r="F360" s="6"/>
      <c r="I360" s="6"/>
      <c r="K360" s="5"/>
      <c r="L360" s="6"/>
    </row>
    <row r="361">
      <c r="F361" s="6"/>
      <c r="I361" s="6"/>
      <c r="K361" s="5"/>
      <c r="L361" s="6"/>
    </row>
    <row r="362">
      <c r="F362" s="6"/>
      <c r="I362" s="6"/>
      <c r="K362" s="5"/>
      <c r="L362" s="6"/>
    </row>
    <row r="363">
      <c r="F363" s="6"/>
      <c r="I363" s="6"/>
      <c r="K363" s="5"/>
      <c r="L363" s="6"/>
    </row>
    <row r="364">
      <c r="F364" s="6"/>
      <c r="I364" s="6"/>
      <c r="K364" s="5"/>
      <c r="L364" s="6"/>
    </row>
    <row r="365">
      <c r="F365" s="6"/>
      <c r="I365" s="6"/>
      <c r="K365" s="5"/>
      <c r="L365" s="6"/>
    </row>
    <row r="366">
      <c r="F366" s="6"/>
      <c r="I366" s="6"/>
      <c r="K366" s="5"/>
      <c r="L366" s="6"/>
    </row>
    <row r="367">
      <c r="F367" s="6"/>
      <c r="I367" s="6"/>
      <c r="K367" s="5"/>
      <c r="L367" s="6"/>
    </row>
    <row r="368">
      <c r="F368" s="6"/>
      <c r="I368" s="6"/>
      <c r="K368" s="5"/>
      <c r="L368" s="6"/>
    </row>
    <row r="369">
      <c r="F369" s="6"/>
      <c r="I369" s="6"/>
      <c r="K369" s="5"/>
      <c r="L369" s="6"/>
    </row>
    <row r="370">
      <c r="F370" s="6"/>
      <c r="I370" s="6"/>
      <c r="K370" s="5"/>
      <c r="L370" s="6"/>
    </row>
    <row r="371">
      <c r="F371" s="6"/>
      <c r="I371" s="6"/>
      <c r="K371" s="5"/>
      <c r="L371" s="6"/>
    </row>
    <row r="372">
      <c r="F372" s="6"/>
      <c r="I372" s="6"/>
      <c r="K372" s="5"/>
      <c r="L372" s="6"/>
    </row>
    <row r="373">
      <c r="F373" s="6"/>
      <c r="I373" s="6"/>
      <c r="K373" s="5"/>
      <c r="L373" s="6"/>
    </row>
    <row r="374">
      <c r="F374" s="6"/>
      <c r="I374" s="6"/>
      <c r="K374" s="5"/>
      <c r="L374" s="6"/>
    </row>
    <row r="375">
      <c r="F375" s="6"/>
      <c r="I375" s="6"/>
      <c r="K375" s="5"/>
      <c r="L375" s="6"/>
    </row>
    <row r="376">
      <c r="F376" s="6"/>
      <c r="I376" s="6"/>
      <c r="K376" s="5"/>
      <c r="L376" s="6"/>
    </row>
    <row r="377">
      <c r="F377" s="6"/>
      <c r="I377" s="6"/>
      <c r="K377" s="5"/>
      <c r="L377" s="6"/>
    </row>
    <row r="378">
      <c r="F378" s="6"/>
      <c r="I378" s="6"/>
      <c r="K378" s="5"/>
      <c r="L378" s="6"/>
    </row>
    <row r="379">
      <c r="F379" s="6"/>
      <c r="I379" s="6"/>
      <c r="K379" s="5"/>
      <c r="L379" s="6"/>
    </row>
    <row r="380">
      <c r="F380" s="6"/>
      <c r="I380" s="6"/>
      <c r="K380" s="5"/>
      <c r="L380" s="6"/>
    </row>
    <row r="381">
      <c r="F381" s="6"/>
      <c r="I381" s="6"/>
      <c r="K381" s="5"/>
      <c r="L381" s="6"/>
    </row>
    <row r="382">
      <c r="F382" s="6"/>
      <c r="I382" s="6"/>
      <c r="K382" s="5"/>
      <c r="L382" s="6"/>
    </row>
    <row r="383">
      <c r="F383" s="6"/>
      <c r="I383" s="6"/>
      <c r="K383" s="5"/>
      <c r="L383" s="6"/>
    </row>
    <row r="384">
      <c r="F384" s="6"/>
      <c r="I384" s="6"/>
      <c r="K384" s="5"/>
      <c r="L384" s="6"/>
    </row>
    <row r="385">
      <c r="F385" s="6"/>
      <c r="I385" s="6"/>
      <c r="K385" s="5"/>
      <c r="L385" s="6"/>
    </row>
    <row r="386">
      <c r="F386" s="6"/>
      <c r="I386" s="6"/>
      <c r="K386" s="5"/>
      <c r="L386" s="6"/>
    </row>
    <row r="387">
      <c r="F387" s="6"/>
      <c r="I387" s="6"/>
      <c r="K387" s="5"/>
      <c r="L387" s="6"/>
    </row>
    <row r="388">
      <c r="F388" s="6"/>
      <c r="I388" s="6"/>
      <c r="K388" s="5"/>
      <c r="L388" s="6"/>
    </row>
    <row r="389">
      <c r="F389" s="6"/>
      <c r="I389" s="6"/>
      <c r="K389" s="5"/>
      <c r="L389" s="6"/>
    </row>
    <row r="390">
      <c r="F390" s="6"/>
      <c r="I390" s="6"/>
      <c r="K390" s="5"/>
      <c r="L390" s="6"/>
    </row>
    <row r="391">
      <c r="F391" s="6"/>
      <c r="I391" s="6"/>
      <c r="K391" s="5"/>
      <c r="L391" s="6"/>
    </row>
    <row r="392">
      <c r="F392" s="6"/>
      <c r="I392" s="6"/>
      <c r="K392" s="5"/>
      <c r="L392" s="6"/>
    </row>
    <row r="393">
      <c r="F393" s="6"/>
      <c r="I393" s="6"/>
      <c r="K393" s="5"/>
      <c r="L393" s="6"/>
    </row>
    <row r="394">
      <c r="F394" s="6"/>
      <c r="I394" s="6"/>
      <c r="K394" s="5"/>
      <c r="L394" s="6"/>
    </row>
    <row r="395">
      <c r="F395" s="6"/>
      <c r="I395" s="6"/>
      <c r="K395" s="5"/>
      <c r="L395" s="6"/>
    </row>
    <row r="396">
      <c r="F396" s="6"/>
      <c r="I396" s="6"/>
      <c r="K396" s="5"/>
      <c r="L396" s="6"/>
    </row>
    <row r="397">
      <c r="F397" s="6"/>
      <c r="I397" s="6"/>
      <c r="K397" s="5"/>
      <c r="L397" s="6"/>
    </row>
    <row r="398">
      <c r="F398" s="6"/>
      <c r="I398" s="6"/>
      <c r="K398" s="5"/>
      <c r="L398" s="6"/>
    </row>
    <row r="399">
      <c r="F399" s="6"/>
      <c r="I399" s="6"/>
      <c r="K399" s="5"/>
      <c r="L399" s="6"/>
    </row>
    <row r="400">
      <c r="F400" s="6"/>
      <c r="I400" s="6"/>
      <c r="K400" s="5"/>
      <c r="L400" s="6"/>
    </row>
    <row r="401">
      <c r="F401" s="6"/>
      <c r="I401" s="6"/>
      <c r="K401" s="5"/>
      <c r="L401" s="6"/>
    </row>
    <row r="402">
      <c r="F402" s="6"/>
      <c r="I402" s="6"/>
      <c r="K402" s="5"/>
      <c r="L402" s="6"/>
    </row>
    <row r="403">
      <c r="F403" s="6"/>
      <c r="I403" s="6"/>
      <c r="K403" s="5"/>
      <c r="L403" s="6"/>
    </row>
    <row r="404">
      <c r="F404" s="6"/>
      <c r="I404" s="6"/>
      <c r="K404" s="5"/>
      <c r="L404" s="6"/>
    </row>
    <row r="405">
      <c r="F405" s="6"/>
      <c r="I405" s="6"/>
      <c r="K405" s="5"/>
      <c r="L405" s="6"/>
    </row>
    <row r="406">
      <c r="F406" s="6"/>
      <c r="I406" s="6"/>
      <c r="K406" s="5"/>
      <c r="L406" s="6"/>
    </row>
    <row r="407">
      <c r="F407" s="6"/>
      <c r="I407" s="6"/>
      <c r="K407" s="5"/>
      <c r="L407" s="6"/>
    </row>
    <row r="408">
      <c r="F408" s="6"/>
      <c r="I408" s="6"/>
      <c r="K408" s="5"/>
      <c r="L408" s="6"/>
    </row>
    <row r="409">
      <c r="F409" s="6"/>
      <c r="I409" s="6"/>
      <c r="K409" s="5"/>
      <c r="L409" s="6"/>
    </row>
    <row r="410">
      <c r="F410" s="6"/>
      <c r="I410" s="6"/>
      <c r="K410" s="5"/>
      <c r="L410" s="6"/>
    </row>
    <row r="411">
      <c r="F411" s="6"/>
      <c r="I411" s="6"/>
      <c r="K411" s="5"/>
      <c r="L411" s="6"/>
    </row>
    <row r="412">
      <c r="F412" s="6"/>
      <c r="I412" s="6"/>
      <c r="K412" s="5"/>
      <c r="L412" s="6"/>
    </row>
    <row r="413">
      <c r="F413" s="6"/>
      <c r="I413" s="6"/>
      <c r="K413" s="5"/>
      <c r="L413" s="6"/>
    </row>
    <row r="414">
      <c r="F414" s="6"/>
      <c r="I414" s="6"/>
      <c r="K414" s="5"/>
      <c r="L414" s="6"/>
    </row>
    <row r="415">
      <c r="F415" s="6"/>
      <c r="I415" s="6"/>
      <c r="K415" s="5"/>
      <c r="L415" s="6"/>
    </row>
    <row r="416">
      <c r="F416" s="6"/>
      <c r="I416" s="6"/>
      <c r="K416" s="5"/>
      <c r="L416" s="6"/>
    </row>
    <row r="417">
      <c r="F417" s="6"/>
      <c r="I417" s="6"/>
      <c r="K417" s="5"/>
      <c r="L417" s="6"/>
    </row>
    <row r="418">
      <c r="F418" s="6"/>
      <c r="I418" s="6"/>
      <c r="K418" s="5"/>
      <c r="L418" s="6"/>
    </row>
    <row r="419">
      <c r="F419" s="6"/>
      <c r="I419" s="6"/>
      <c r="K419" s="5"/>
      <c r="L419" s="6"/>
    </row>
    <row r="420">
      <c r="F420" s="6"/>
      <c r="I420" s="6"/>
      <c r="K420" s="5"/>
      <c r="L420" s="6"/>
    </row>
    <row r="421">
      <c r="F421" s="6"/>
      <c r="I421" s="6"/>
      <c r="K421" s="5"/>
      <c r="L421" s="6"/>
    </row>
    <row r="422">
      <c r="F422" s="6"/>
      <c r="I422" s="6"/>
      <c r="K422" s="5"/>
      <c r="L422" s="6"/>
    </row>
    <row r="423">
      <c r="F423" s="6"/>
      <c r="I423" s="6"/>
      <c r="K423" s="5"/>
      <c r="L423" s="6"/>
    </row>
    <row r="424">
      <c r="F424" s="6"/>
      <c r="I424" s="6"/>
      <c r="K424" s="5"/>
      <c r="L424" s="6"/>
    </row>
    <row r="425">
      <c r="F425" s="6"/>
      <c r="I425" s="6"/>
      <c r="K425" s="5"/>
      <c r="L425" s="6"/>
    </row>
    <row r="426">
      <c r="F426" s="6"/>
      <c r="I426" s="6"/>
      <c r="K426" s="5"/>
      <c r="L426" s="6"/>
    </row>
    <row r="427">
      <c r="F427" s="6"/>
      <c r="I427" s="6"/>
      <c r="K427" s="5"/>
      <c r="L427" s="6"/>
    </row>
    <row r="428">
      <c r="F428" s="6"/>
      <c r="I428" s="6"/>
      <c r="K428" s="5"/>
      <c r="L428" s="6"/>
    </row>
    <row r="429">
      <c r="F429" s="6"/>
      <c r="I429" s="6"/>
      <c r="K429" s="5"/>
      <c r="L429" s="6"/>
    </row>
    <row r="430">
      <c r="F430" s="6"/>
      <c r="I430" s="6"/>
      <c r="K430" s="5"/>
      <c r="L430" s="6"/>
    </row>
    <row r="431">
      <c r="F431" s="6"/>
      <c r="I431" s="6"/>
      <c r="K431" s="5"/>
      <c r="L431" s="6"/>
    </row>
    <row r="432">
      <c r="F432" s="6"/>
      <c r="I432" s="6"/>
      <c r="K432" s="5"/>
      <c r="L432" s="6"/>
    </row>
    <row r="433">
      <c r="F433" s="6"/>
      <c r="I433" s="6"/>
      <c r="K433" s="5"/>
      <c r="L433" s="6"/>
    </row>
    <row r="434">
      <c r="F434" s="6"/>
      <c r="I434" s="6"/>
      <c r="K434" s="5"/>
      <c r="L434" s="6"/>
    </row>
    <row r="435">
      <c r="F435" s="6"/>
      <c r="I435" s="6"/>
      <c r="K435" s="5"/>
      <c r="L435" s="6"/>
    </row>
    <row r="436">
      <c r="F436" s="6"/>
      <c r="I436" s="6"/>
      <c r="K436" s="5"/>
      <c r="L436" s="6"/>
    </row>
    <row r="437">
      <c r="F437" s="6"/>
      <c r="I437" s="6"/>
      <c r="K437" s="5"/>
      <c r="L437" s="6"/>
    </row>
    <row r="438">
      <c r="F438" s="6"/>
      <c r="I438" s="6"/>
      <c r="K438" s="5"/>
      <c r="L438" s="6"/>
    </row>
    <row r="439">
      <c r="F439" s="6"/>
      <c r="I439" s="6"/>
      <c r="K439" s="5"/>
      <c r="L439" s="6"/>
    </row>
    <row r="440">
      <c r="F440" s="6"/>
      <c r="I440" s="6"/>
      <c r="K440" s="5"/>
      <c r="L440" s="6"/>
    </row>
    <row r="441">
      <c r="F441" s="6"/>
      <c r="I441" s="6"/>
      <c r="K441" s="5"/>
      <c r="L441" s="6"/>
    </row>
    <row r="442">
      <c r="F442" s="6"/>
      <c r="I442" s="6"/>
      <c r="K442" s="5"/>
      <c r="L442" s="6"/>
    </row>
    <row r="443">
      <c r="F443" s="6"/>
      <c r="I443" s="6"/>
      <c r="K443" s="5"/>
      <c r="L443" s="6"/>
    </row>
    <row r="444">
      <c r="F444" s="6"/>
      <c r="I444" s="6"/>
      <c r="K444" s="5"/>
      <c r="L444" s="6"/>
    </row>
    <row r="445">
      <c r="F445" s="6"/>
      <c r="I445" s="6"/>
      <c r="K445" s="5"/>
      <c r="L445" s="6"/>
    </row>
    <row r="446">
      <c r="F446" s="6"/>
      <c r="I446" s="6"/>
      <c r="K446" s="5"/>
      <c r="L446" s="6"/>
    </row>
    <row r="447">
      <c r="F447" s="6"/>
      <c r="I447" s="6"/>
      <c r="K447" s="5"/>
      <c r="L447" s="6"/>
    </row>
    <row r="448">
      <c r="F448" s="6"/>
      <c r="I448" s="6"/>
      <c r="K448" s="5"/>
      <c r="L448" s="6"/>
    </row>
    <row r="449">
      <c r="F449" s="6"/>
      <c r="I449" s="6"/>
      <c r="K449" s="5"/>
      <c r="L449" s="6"/>
    </row>
    <row r="450">
      <c r="F450" s="6"/>
      <c r="I450" s="6"/>
      <c r="K450" s="5"/>
      <c r="L450" s="6"/>
    </row>
    <row r="451">
      <c r="F451" s="6"/>
      <c r="I451" s="6"/>
      <c r="K451" s="5"/>
      <c r="L451" s="6"/>
    </row>
    <row r="452">
      <c r="F452" s="6"/>
      <c r="I452" s="6"/>
      <c r="K452" s="5"/>
      <c r="L452" s="6"/>
    </row>
    <row r="453">
      <c r="F453" s="6"/>
      <c r="I453" s="6"/>
      <c r="K453" s="5"/>
      <c r="L453" s="6"/>
    </row>
    <row r="454">
      <c r="F454" s="6"/>
      <c r="I454" s="6"/>
      <c r="K454" s="5"/>
      <c r="L454" s="6"/>
    </row>
    <row r="455">
      <c r="F455" s="6"/>
      <c r="I455" s="6"/>
      <c r="K455" s="5"/>
      <c r="L455" s="6"/>
    </row>
    <row r="456">
      <c r="F456" s="6"/>
      <c r="I456" s="6"/>
      <c r="K456" s="5"/>
      <c r="L456" s="6"/>
    </row>
    <row r="457">
      <c r="F457" s="6"/>
      <c r="I457" s="6"/>
      <c r="K457" s="5"/>
      <c r="L457" s="6"/>
    </row>
    <row r="458">
      <c r="F458" s="6"/>
      <c r="I458" s="6"/>
      <c r="K458" s="5"/>
      <c r="L458" s="6"/>
    </row>
    <row r="459">
      <c r="F459" s="6"/>
      <c r="I459" s="6"/>
      <c r="K459" s="5"/>
      <c r="L459" s="6"/>
    </row>
    <row r="460">
      <c r="F460" s="6"/>
      <c r="I460" s="6"/>
      <c r="K460" s="5"/>
      <c r="L460" s="6"/>
    </row>
    <row r="461">
      <c r="F461" s="6"/>
      <c r="I461" s="6"/>
      <c r="K461" s="5"/>
      <c r="L461" s="6"/>
    </row>
    <row r="462">
      <c r="F462" s="6"/>
      <c r="I462" s="6"/>
      <c r="K462" s="5"/>
      <c r="L462" s="6"/>
    </row>
    <row r="463">
      <c r="F463" s="6"/>
      <c r="I463" s="6"/>
      <c r="K463" s="5"/>
      <c r="L463" s="6"/>
    </row>
    <row r="464">
      <c r="F464" s="6"/>
      <c r="I464" s="6"/>
      <c r="K464" s="5"/>
      <c r="L464" s="6"/>
    </row>
    <row r="465">
      <c r="F465" s="6"/>
      <c r="I465" s="6"/>
      <c r="K465" s="5"/>
      <c r="L465" s="6"/>
    </row>
    <row r="466">
      <c r="F466" s="6"/>
      <c r="I466" s="6"/>
      <c r="K466" s="5"/>
      <c r="L466" s="6"/>
    </row>
    <row r="467">
      <c r="F467" s="6"/>
      <c r="I467" s="6"/>
      <c r="K467" s="5"/>
      <c r="L467" s="6"/>
    </row>
    <row r="468">
      <c r="F468" s="6"/>
      <c r="I468" s="6"/>
      <c r="K468" s="5"/>
      <c r="L468" s="6"/>
    </row>
    <row r="469">
      <c r="F469" s="6"/>
      <c r="I469" s="6"/>
      <c r="K469" s="5"/>
      <c r="L469" s="6"/>
    </row>
    <row r="470">
      <c r="F470" s="6"/>
      <c r="I470" s="6"/>
      <c r="K470" s="5"/>
      <c r="L470" s="6"/>
    </row>
    <row r="471">
      <c r="F471" s="6"/>
      <c r="I471" s="6"/>
      <c r="K471" s="5"/>
      <c r="L471" s="6"/>
    </row>
    <row r="472">
      <c r="F472" s="6"/>
      <c r="I472" s="6"/>
      <c r="K472" s="5"/>
      <c r="L472" s="6"/>
    </row>
    <row r="473">
      <c r="F473" s="6"/>
      <c r="I473" s="6"/>
      <c r="K473" s="5"/>
      <c r="L473" s="6"/>
    </row>
    <row r="474">
      <c r="F474" s="6"/>
      <c r="I474" s="6"/>
      <c r="K474" s="5"/>
      <c r="L474" s="6"/>
    </row>
    <row r="475">
      <c r="F475" s="6"/>
      <c r="I475" s="6"/>
      <c r="K475" s="5"/>
      <c r="L475" s="6"/>
    </row>
    <row r="476">
      <c r="F476" s="6"/>
      <c r="I476" s="6"/>
      <c r="K476" s="5"/>
      <c r="L476" s="6"/>
    </row>
    <row r="477">
      <c r="F477" s="6"/>
      <c r="I477" s="6"/>
      <c r="K477" s="5"/>
      <c r="L477" s="6"/>
    </row>
    <row r="478">
      <c r="F478" s="6"/>
      <c r="I478" s="6"/>
      <c r="K478" s="5"/>
      <c r="L478" s="6"/>
    </row>
    <row r="479">
      <c r="F479" s="6"/>
      <c r="I479" s="6"/>
      <c r="K479" s="5"/>
      <c r="L479" s="6"/>
    </row>
    <row r="480">
      <c r="F480" s="6"/>
      <c r="I480" s="6"/>
      <c r="K480" s="5"/>
      <c r="L480" s="6"/>
    </row>
    <row r="481">
      <c r="F481" s="6"/>
      <c r="I481" s="6"/>
      <c r="K481" s="5"/>
      <c r="L481" s="6"/>
    </row>
    <row r="482">
      <c r="F482" s="6"/>
      <c r="I482" s="6"/>
      <c r="K482" s="5"/>
      <c r="L482" s="6"/>
    </row>
    <row r="483">
      <c r="F483" s="6"/>
      <c r="I483" s="6"/>
      <c r="K483" s="5"/>
      <c r="L483" s="6"/>
    </row>
    <row r="484">
      <c r="F484" s="6"/>
      <c r="I484" s="6"/>
      <c r="K484" s="5"/>
      <c r="L484" s="6"/>
    </row>
    <row r="485">
      <c r="F485" s="6"/>
      <c r="I485" s="6"/>
      <c r="K485" s="5"/>
      <c r="L485" s="6"/>
    </row>
    <row r="486">
      <c r="F486" s="6"/>
      <c r="I486" s="6"/>
      <c r="K486" s="5"/>
      <c r="L486" s="6"/>
    </row>
    <row r="487">
      <c r="F487" s="6"/>
      <c r="I487" s="6"/>
      <c r="K487" s="5"/>
      <c r="L487" s="6"/>
    </row>
    <row r="488">
      <c r="F488" s="6"/>
      <c r="I488" s="6"/>
      <c r="K488" s="5"/>
      <c r="L488" s="6"/>
    </row>
    <row r="489">
      <c r="F489" s="6"/>
      <c r="I489" s="6"/>
      <c r="K489" s="5"/>
      <c r="L489" s="6"/>
    </row>
    <row r="490">
      <c r="F490" s="6"/>
      <c r="I490" s="6"/>
      <c r="K490" s="5"/>
      <c r="L490" s="6"/>
    </row>
    <row r="491">
      <c r="F491" s="6"/>
      <c r="I491" s="6"/>
      <c r="K491" s="5"/>
      <c r="L491" s="6"/>
    </row>
    <row r="492">
      <c r="F492" s="6"/>
      <c r="I492" s="6"/>
      <c r="K492" s="5"/>
      <c r="L492" s="6"/>
    </row>
    <row r="493">
      <c r="F493" s="6"/>
      <c r="I493" s="6"/>
      <c r="K493" s="5"/>
      <c r="L493" s="6"/>
    </row>
    <row r="494">
      <c r="F494" s="6"/>
      <c r="I494" s="6"/>
      <c r="K494" s="5"/>
      <c r="L494" s="6"/>
    </row>
    <row r="495">
      <c r="F495" s="6"/>
      <c r="I495" s="6"/>
      <c r="K495" s="5"/>
      <c r="L495" s="6"/>
    </row>
    <row r="496">
      <c r="F496" s="6"/>
      <c r="I496" s="6"/>
      <c r="K496" s="5"/>
      <c r="L496" s="6"/>
    </row>
    <row r="497">
      <c r="F497" s="6"/>
      <c r="I497" s="6"/>
      <c r="K497" s="5"/>
      <c r="L497" s="6"/>
    </row>
    <row r="498">
      <c r="F498" s="6"/>
      <c r="I498" s="6"/>
      <c r="K498" s="5"/>
      <c r="L498" s="6"/>
    </row>
    <row r="499">
      <c r="F499" s="6"/>
      <c r="I499" s="6"/>
      <c r="K499" s="5"/>
      <c r="L499" s="6"/>
    </row>
    <row r="500">
      <c r="F500" s="6"/>
      <c r="I500" s="6"/>
      <c r="K500" s="5"/>
      <c r="L500" s="6"/>
    </row>
    <row r="501">
      <c r="F501" s="6"/>
      <c r="I501" s="6"/>
      <c r="K501" s="5"/>
      <c r="L501" s="6"/>
    </row>
    <row r="502">
      <c r="F502" s="6"/>
      <c r="I502" s="6"/>
      <c r="K502" s="5"/>
      <c r="L502" s="6"/>
    </row>
    <row r="503">
      <c r="F503" s="6"/>
      <c r="I503" s="6"/>
      <c r="K503" s="5"/>
      <c r="L503" s="6"/>
    </row>
    <row r="504">
      <c r="F504" s="6"/>
      <c r="I504" s="6"/>
      <c r="K504" s="5"/>
      <c r="L504" s="6"/>
    </row>
    <row r="505">
      <c r="F505" s="6"/>
      <c r="I505" s="6"/>
      <c r="K505" s="5"/>
      <c r="L505" s="6"/>
    </row>
    <row r="506">
      <c r="F506" s="6"/>
      <c r="I506" s="6"/>
      <c r="K506" s="5"/>
      <c r="L506" s="6"/>
    </row>
    <row r="507">
      <c r="F507" s="6"/>
      <c r="I507" s="6"/>
      <c r="K507" s="5"/>
      <c r="L507" s="6"/>
    </row>
    <row r="508">
      <c r="F508" s="6"/>
      <c r="I508" s="6"/>
      <c r="K508" s="5"/>
      <c r="L508" s="6"/>
    </row>
    <row r="509">
      <c r="F509" s="6"/>
      <c r="I509" s="6"/>
      <c r="K509" s="5"/>
      <c r="L509" s="6"/>
    </row>
    <row r="510">
      <c r="F510" s="6"/>
      <c r="I510" s="6"/>
      <c r="K510" s="5"/>
      <c r="L510" s="6"/>
    </row>
    <row r="511">
      <c r="F511" s="6"/>
      <c r="I511" s="6"/>
      <c r="K511" s="5"/>
      <c r="L511" s="6"/>
    </row>
    <row r="512">
      <c r="F512" s="6"/>
      <c r="I512" s="6"/>
      <c r="K512" s="5"/>
      <c r="L512" s="6"/>
    </row>
    <row r="513">
      <c r="F513" s="6"/>
      <c r="I513" s="6"/>
      <c r="K513" s="5"/>
      <c r="L513" s="6"/>
    </row>
    <row r="514">
      <c r="F514" s="6"/>
      <c r="I514" s="6"/>
      <c r="K514" s="5"/>
      <c r="L514" s="6"/>
    </row>
    <row r="515">
      <c r="F515" s="6"/>
      <c r="I515" s="6"/>
      <c r="K515" s="5"/>
      <c r="L515" s="6"/>
    </row>
    <row r="516">
      <c r="F516" s="6"/>
      <c r="I516" s="6"/>
      <c r="K516" s="5"/>
      <c r="L516" s="6"/>
    </row>
    <row r="517">
      <c r="F517" s="6"/>
      <c r="I517" s="6"/>
      <c r="K517" s="5"/>
      <c r="L517" s="6"/>
    </row>
    <row r="518">
      <c r="F518" s="6"/>
      <c r="I518" s="6"/>
      <c r="K518" s="5"/>
      <c r="L518" s="6"/>
    </row>
    <row r="519">
      <c r="F519" s="6"/>
      <c r="I519" s="6"/>
      <c r="K519" s="5"/>
      <c r="L519" s="6"/>
    </row>
    <row r="520">
      <c r="F520" s="6"/>
      <c r="I520" s="6"/>
      <c r="K520" s="5"/>
      <c r="L520" s="6"/>
    </row>
    <row r="521">
      <c r="F521" s="6"/>
      <c r="I521" s="6"/>
      <c r="K521" s="5"/>
      <c r="L521" s="6"/>
    </row>
    <row r="522">
      <c r="F522" s="6"/>
      <c r="I522" s="6"/>
      <c r="K522" s="5"/>
      <c r="L522" s="6"/>
    </row>
    <row r="523">
      <c r="F523" s="6"/>
      <c r="I523" s="6"/>
      <c r="K523" s="5"/>
      <c r="L523" s="6"/>
    </row>
    <row r="524">
      <c r="F524" s="6"/>
      <c r="I524" s="6"/>
      <c r="K524" s="5"/>
      <c r="L524" s="6"/>
    </row>
    <row r="525">
      <c r="F525" s="6"/>
      <c r="I525" s="6"/>
      <c r="K525" s="5"/>
      <c r="L525" s="6"/>
    </row>
    <row r="526">
      <c r="F526" s="6"/>
      <c r="I526" s="6"/>
      <c r="K526" s="5"/>
      <c r="L526" s="6"/>
    </row>
    <row r="527">
      <c r="F527" s="6"/>
      <c r="I527" s="6"/>
      <c r="K527" s="5"/>
      <c r="L527" s="6"/>
    </row>
    <row r="528">
      <c r="F528" s="6"/>
      <c r="I528" s="6"/>
      <c r="K528" s="5"/>
      <c r="L528" s="6"/>
    </row>
    <row r="529">
      <c r="F529" s="6"/>
      <c r="I529" s="6"/>
      <c r="K529" s="5"/>
      <c r="L529" s="6"/>
    </row>
    <row r="530">
      <c r="F530" s="6"/>
      <c r="I530" s="6"/>
      <c r="K530" s="5"/>
      <c r="L530" s="6"/>
    </row>
    <row r="531">
      <c r="F531" s="6"/>
      <c r="I531" s="6"/>
      <c r="K531" s="5"/>
      <c r="L531" s="6"/>
    </row>
    <row r="532">
      <c r="F532" s="6"/>
      <c r="I532" s="6"/>
      <c r="K532" s="5"/>
      <c r="L532" s="6"/>
    </row>
    <row r="533">
      <c r="F533" s="6"/>
      <c r="I533" s="6"/>
      <c r="K533" s="5"/>
      <c r="L533" s="6"/>
    </row>
    <row r="534">
      <c r="F534" s="6"/>
      <c r="I534" s="6"/>
      <c r="K534" s="5"/>
      <c r="L534" s="6"/>
    </row>
    <row r="535">
      <c r="F535" s="6"/>
      <c r="I535" s="6"/>
      <c r="K535" s="5"/>
      <c r="L535" s="6"/>
    </row>
    <row r="536">
      <c r="F536" s="6"/>
      <c r="I536" s="6"/>
      <c r="K536" s="5"/>
      <c r="L536" s="6"/>
    </row>
    <row r="537">
      <c r="F537" s="6"/>
      <c r="I537" s="6"/>
      <c r="K537" s="5"/>
      <c r="L537" s="6"/>
    </row>
    <row r="538">
      <c r="F538" s="6"/>
      <c r="I538" s="6"/>
      <c r="K538" s="5"/>
      <c r="L538" s="6"/>
    </row>
    <row r="539">
      <c r="F539" s="6"/>
      <c r="I539" s="6"/>
      <c r="K539" s="5"/>
      <c r="L539" s="6"/>
    </row>
    <row r="540">
      <c r="F540" s="6"/>
      <c r="I540" s="6"/>
      <c r="K540" s="5"/>
      <c r="L540" s="6"/>
    </row>
    <row r="541">
      <c r="F541" s="6"/>
      <c r="I541" s="6"/>
      <c r="K541" s="5"/>
      <c r="L541" s="6"/>
    </row>
    <row r="542">
      <c r="F542" s="6"/>
      <c r="I542" s="6"/>
      <c r="K542" s="5"/>
      <c r="L542" s="6"/>
    </row>
    <row r="543">
      <c r="F543" s="6"/>
      <c r="I543" s="6"/>
      <c r="K543" s="5"/>
      <c r="L543" s="6"/>
    </row>
    <row r="544">
      <c r="F544" s="6"/>
      <c r="I544" s="6"/>
      <c r="K544" s="5"/>
      <c r="L544" s="6"/>
    </row>
    <row r="545">
      <c r="F545" s="6"/>
      <c r="I545" s="6"/>
      <c r="K545" s="5"/>
      <c r="L545" s="6"/>
    </row>
    <row r="546">
      <c r="F546" s="6"/>
      <c r="I546" s="6"/>
      <c r="K546" s="5"/>
      <c r="L546" s="6"/>
    </row>
    <row r="547">
      <c r="F547" s="6"/>
      <c r="I547" s="6"/>
      <c r="K547" s="5"/>
      <c r="L547" s="6"/>
    </row>
    <row r="548">
      <c r="F548" s="6"/>
      <c r="I548" s="6"/>
      <c r="K548" s="5"/>
      <c r="L548" s="6"/>
    </row>
    <row r="549">
      <c r="F549" s="6"/>
      <c r="I549" s="6"/>
      <c r="K549" s="5"/>
      <c r="L549" s="6"/>
    </row>
    <row r="550">
      <c r="F550" s="6"/>
      <c r="I550" s="6"/>
      <c r="K550" s="5"/>
      <c r="L550" s="6"/>
    </row>
    <row r="551">
      <c r="F551" s="6"/>
      <c r="I551" s="6"/>
      <c r="K551" s="5"/>
      <c r="L551" s="6"/>
    </row>
    <row r="552">
      <c r="F552" s="6"/>
      <c r="I552" s="6"/>
      <c r="K552" s="5"/>
      <c r="L552" s="6"/>
    </row>
    <row r="553">
      <c r="F553" s="6"/>
      <c r="I553" s="6"/>
      <c r="K553" s="5"/>
      <c r="L553" s="6"/>
    </row>
    <row r="554">
      <c r="F554" s="6"/>
      <c r="I554" s="6"/>
      <c r="K554" s="5"/>
      <c r="L554" s="6"/>
    </row>
    <row r="555">
      <c r="F555" s="6"/>
      <c r="I555" s="6"/>
      <c r="K555" s="5"/>
      <c r="L555" s="6"/>
    </row>
    <row r="556">
      <c r="F556" s="6"/>
      <c r="I556" s="6"/>
      <c r="K556" s="5"/>
      <c r="L556" s="6"/>
    </row>
    <row r="557">
      <c r="F557" s="6"/>
      <c r="I557" s="6"/>
      <c r="K557" s="5"/>
      <c r="L557" s="6"/>
    </row>
    <row r="558">
      <c r="F558" s="6"/>
      <c r="I558" s="6"/>
      <c r="K558" s="5"/>
      <c r="L558" s="6"/>
    </row>
    <row r="559">
      <c r="F559" s="6"/>
      <c r="I559" s="6"/>
      <c r="K559" s="5"/>
      <c r="L559" s="6"/>
    </row>
    <row r="560">
      <c r="F560" s="6"/>
      <c r="I560" s="6"/>
      <c r="K560" s="5"/>
      <c r="L560" s="6"/>
    </row>
    <row r="561">
      <c r="F561" s="6"/>
      <c r="I561" s="6"/>
      <c r="K561" s="5"/>
      <c r="L561" s="6"/>
    </row>
    <row r="562">
      <c r="F562" s="6"/>
      <c r="I562" s="6"/>
      <c r="K562" s="5"/>
      <c r="L562" s="6"/>
    </row>
    <row r="563">
      <c r="F563" s="6"/>
      <c r="I563" s="6"/>
      <c r="K563" s="5"/>
      <c r="L563" s="6"/>
    </row>
    <row r="564">
      <c r="F564" s="6"/>
      <c r="I564" s="6"/>
      <c r="K564" s="5"/>
      <c r="L564" s="6"/>
    </row>
    <row r="565">
      <c r="F565" s="6"/>
      <c r="I565" s="6"/>
      <c r="K565" s="5"/>
      <c r="L565" s="6"/>
    </row>
    <row r="566">
      <c r="F566" s="6"/>
      <c r="I566" s="6"/>
      <c r="K566" s="5"/>
      <c r="L566" s="6"/>
    </row>
    <row r="567">
      <c r="F567" s="6"/>
      <c r="I567" s="6"/>
      <c r="K567" s="5"/>
      <c r="L567" s="6"/>
    </row>
    <row r="568">
      <c r="F568" s="6"/>
      <c r="I568" s="6"/>
      <c r="K568" s="5"/>
      <c r="L568" s="6"/>
    </row>
    <row r="569">
      <c r="F569" s="6"/>
      <c r="I569" s="6"/>
      <c r="K569" s="5"/>
      <c r="L569" s="6"/>
    </row>
    <row r="570">
      <c r="F570" s="6"/>
      <c r="I570" s="6"/>
      <c r="K570" s="5"/>
      <c r="L570" s="6"/>
    </row>
    <row r="571">
      <c r="F571" s="6"/>
      <c r="I571" s="6"/>
      <c r="K571" s="5"/>
      <c r="L571" s="6"/>
    </row>
    <row r="572">
      <c r="F572" s="6"/>
      <c r="I572" s="6"/>
      <c r="K572" s="5"/>
      <c r="L572" s="6"/>
    </row>
    <row r="573">
      <c r="F573" s="6"/>
      <c r="I573" s="6"/>
      <c r="K573" s="5"/>
      <c r="L573" s="6"/>
    </row>
    <row r="574">
      <c r="F574" s="6"/>
      <c r="I574" s="6"/>
      <c r="K574" s="5"/>
      <c r="L574" s="6"/>
    </row>
    <row r="575">
      <c r="F575" s="6"/>
      <c r="I575" s="6"/>
      <c r="K575" s="5"/>
      <c r="L575" s="6"/>
    </row>
    <row r="576">
      <c r="F576" s="6"/>
      <c r="I576" s="6"/>
      <c r="K576" s="5"/>
      <c r="L576" s="6"/>
    </row>
    <row r="577">
      <c r="F577" s="6"/>
      <c r="I577" s="6"/>
      <c r="K577" s="5"/>
      <c r="L577" s="6"/>
    </row>
    <row r="578">
      <c r="F578" s="6"/>
      <c r="I578" s="6"/>
      <c r="K578" s="5"/>
      <c r="L578" s="6"/>
    </row>
    <row r="579">
      <c r="F579" s="6"/>
      <c r="I579" s="6"/>
      <c r="K579" s="5"/>
      <c r="L579" s="6"/>
    </row>
    <row r="580">
      <c r="F580" s="6"/>
      <c r="I580" s="6"/>
      <c r="K580" s="5"/>
      <c r="L580" s="6"/>
    </row>
    <row r="581">
      <c r="F581" s="6"/>
      <c r="I581" s="6"/>
      <c r="K581" s="5"/>
      <c r="L581" s="6"/>
    </row>
    <row r="582">
      <c r="F582" s="6"/>
      <c r="I582" s="6"/>
      <c r="K582" s="5"/>
      <c r="L582" s="6"/>
    </row>
    <row r="583">
      <c r="F583" s="6"/>
      <c r="I583" s="6"/>
      <c r="K583" s="5"/>
      <c r="L583" s="6"/>
    </row>
    <row r="584">
      <c r="F584" s="6"/>
      <c r="I584" s="6"/>
      <c r="K584" s="5"/>
      <c r="L584" s="6"/>
    </row>
    <row r="585">
      <c r="F585" s="6"/>
      <c r="I585" s="6"/>
      <c r="K585" s="5"/>
      <c r="L585" s="6"/>
    </row>
    <row r="586">
      <c r="F586" s="6"/>
      <c r="I586" s="6"/>
      <c r="K586" s="5"/>
      <c r="L586" s="6"/>
    </row>
    <row r="587">
      <c r="F587" s="6"/>
      <c r="I587" s="6"/>
      <c r="K587" s="5"/>
      <c r="L587" s="6"/>
    </row>
    <row r="588">
      <c r="F588" s="6"/>
      <c r="I588" s="6"/>
      <c r="K588" s="5"/>
      <c r="L588" s="6"/>
    </row>
    <row r="589">
      <c r="F589" s="6"/>
      <c r="I589" s="6"/>
      <c r="K589" s="5"/>
      <c r="L589" s="6"/>
    </row>
    <row r="590">
      <c r="F590" s="6"/>
      <c r="I590" s="6"/>
      <c r="K590" s="5"/>
      <c r="L590" s="6"/>
    </row>
    <row r="591">
      <c r="F591" s="6"/>
      <c r="I591" s="6"/>
      <c r="K591" s="5"/>
      <c r="L591" s="6"/>
    </row>
    <row r="592">
      <c r="F592" s="6"/>
      <c r="I592" s="6"/>
      <c r="K592" s="5"/>
      <c r="L592" s="6"/>
    </row>
    <row r="593">
      <c r="F593" s="6"/>
      <c r="I593" s="6"/>
      <c r="K593" s="5"/>
      <c r="L593" s="6"/>
    </row>
    <row r="594">
      <c r="F594" s="6"/>
      <c r="I594" s="6"/>
      <c r="K594" s="5"/>
      <c r="L594" s="6"/>
    </row>
    <row r="595">
      <c r="F595" s="6"/>
      <c r="I595" s="6"/>
      <c r="K595" s="5"/>
      <c r="L595" s="6"/>
    </row>
    <row r="596">
      <c r="F596" s="6"/>
      <c r="I596" s="6"/>
      <c r="K596" s="5"/>
      <c r="L596" s="6"/>
    </row>
    <row r="597">
      <c r="F597" s="6"/>
      <c r="I597" s="6"/>
      <c r="K597" s="5"/>
      <c r="L597" s="6"/>
    </row>
    <row r="598">
      <c r="F598" s="6"/>
      <c r="I598" s="6"/>
      <c r="K598" s="5"/>
      <c r="L598" s="6"/>
    </row>
    <row r="599">
      <c r="F599" s="6"/>
      <c r="I599" s="6"/>
      <c r="K599" s="5"/>
      <c r="L599" s="6"/>
    </row>
    <row r="600">
      <c r="F600" s="6"/>
      <c r="I600" s="6"/>
      <c r="K600" s="5"/>
      <c r="L600" s="6"/>
    </row>
    <row r="601">
      <c r="F601" s="6"/>
      <c r="I601" s="6"/>
      <c r="K601" s="5"/>
      <c r="L601" s="6"/>
    </row>
    <row r="602">
      <c r="F602" s="6"/>
      <c r="I602" s="6"/>
      <c r="K602" s="5"/>
      <c r="L602" s="6"/>
    </row>
    <row r="603">
      <c r="F603" s="6"/>
      <c r="I603" s="6"/>
      <c r="K603" s="5"/>
      <c r="L603" s="6"/>
    </row>
    <row r="604">
      <c r="F604" s="6"/>
      <c r="I604" s="6"/>
      <c r="K604" s="5"/>
      <c r="L604" s="6"/>
    </row>
    <row r="605">
      <c r="F605" s="6"/>
      <c r="I605" s="6"/>
      <c r="K605" s="5"/>
      <c r="L605" s="6"/>
    </row>
    <row r="606">
      <c r="F606" s="6"/>
      <c r="I606" s="6"/>
      <c r="K606" s="5"/>
      <c r="L606" s="6"/>
    </row>
    <row r="607">
      <c r="F607" s="6"/>
      <c r="I607" s="6"/>
      <c r="K607" s="5"/>
      <c r="L607" s="6"/>
    </row>
    <row r="608">
      <c r="F608" s="6"/>
      <c r="I608" s="6"/>
      <c r="K608" s="5"/>
      <c r="L608" s="6"/>
    </row>
    <row r="609">
      <c r="F609" s="6"/>
      <c r="I609" s="6"/>
      <c r="K609" s="5"/>
      <c r="L609" s="6"/>
    </row>
    <row r="610">
      <c r="F610" s="6"/>
      <c r="I610" s="6"/>
      <c r="K610" s="5"/>
      <c r="L610" s="6"/>
    </row>
    <row r="611">
      <c r="F611" s="6"/>
      <c r="I611" s="6"/>
      <c r="K611" s="5"/>
      <c r="L611" s="6"/>
    </row>
    <row r="612">
      <c r="F612" s="6"/>
      <c r="I612" s="6"/>
      <c r="K612" s="5"/>
      <c r="L612" s="6"/>
    </row>
    <row r="613">
      <c r="F613" s="6"/>
      <c r="I613" s="6"/>
      <c r="K613" s="5"/>
      <c r="L613" s="6"/>
    </row>
    <row r="614">
      <c r="F614" s="6"/>
      <c r="I614" s="6"/>
      <c r="K614" s="5"/>
      <c r="L614" s="6"/>
    </row>
    <row r="615">
      <c r="F615" s="6"/>
      <c r="I615" s="6"/>
      <c r="K615" s="5"/>
      <c r="L615" s="6"/>
    </row>
    <row r="616">
      <c r="F616" s="6"/>
      <c r="I616" s="6"/>
      <c r="K616" s="5"/>
      <c r="L616" s="6"/>
    </row>
    <row r="617">
      <c r="F617" s="6"/>
      <c r="I617" s="6"/>
      <c r="K617" s="5"/>
      <c r="L617" s="6"/>
    </row>
    <row r="618">
      <c r="F618" s="6"/>
      <c r="I618" s="6"/>
      <c r="K618" s="5"/>
      <c r="L618" s="6"/>
    </row>
    <row r="619">
      <c r="F619" s="6"/>
      <c r="I619" s="6"/>
      <c r="K619" s="5"/>
      <c r="L619" s="6"/>
    </row>
    <row r="620">
      <c r="F620" s="6"/>
      <c r="I620" s="6"/>
      <c r="K620" s="5"/>
      <c r="L620" s="6"/>
    </row>
    <row r="621">
      <c r="F621" s="6"/>
      <c r="I621" s="6"/>
      <c r="K621" s="5"/>
      <c r="L621" s="6"/>
    </row>
    <row r="622">
      <c r="F622" s="6"/>
      <c r="I622" s="6"/>
      <c r="K622" s="5"/>
      <c r="L622" s="6"/>
    </row>
    <row r="623">
      <c r="F623" s="6"/>
      <c r="I623" s="6"/>
      <c r="K623" s="5"/>
      <c r="L623" s="6"/>
    </row>
    <row r="624">
      <c r="F624" s="6"/>
      <c r="I624" s="6"/>
      <c r="K624" s="5"/>
      <c r="L624" s="6"/>
    </row>
    <row r="625">
      <c r="F625" s="6"/>
      <c r="I625" s="6"/>
      <c r="K625" s="5"/>
      <c r="L625" s="6"/>
    </row>
    <row r="626">
      <c r="F626" s="6"/>
      <c r="I626" s="6"/>
      <c r="K626" s="5"/>
      <c r="L626" s="6"/>
    </row>
    <row r="627">
      <c r="F627" s="6"/>
      <c r="I627" s="6"/>
      <c r="K627" s="5"/>
      <c r="L627" s="6"/>
    </row>
    <row r="628">
      <c r="F628" s="6"/>
      <c r="I628" s="6"/>
      <c r="K628" s="5"/>
      <c r="L628" s="6"/>
    </row>
    <row r="629">
      <c r="F629" s="6"/>
      <c r="I629" s="6"/>
      <c r="K629" s="5"/>
      <c r="L629" s="6"/>
    </row>
    <row r="630">
      <c r="F630" s="6"/>
      <c r="I630" s="6"/>
      <c r="K630" s="5"/>
      <c r="L630" s="6"/>
    </row>
    <row r="631">
      <c r="F631" s="6"/>
      <c r="I631" s="6"/>
      <c r="K631" s="5"/>
      <c r="L631" s="6"/>
    </row>
    <row r="632">
      <c r="F632" s="6"/>
      <c r="I632" s="6"/>
      <c r="K632" s="5"/>
      <c r="L632" s="6"/>
    </row>
    <row r="633">
      <c r="F633" s="6"/>
      <c r="I633" s="6"/>
      <c r="K633" s="5"/>
      <c r="L633" s="6"/>
    </row>
    <row r="634">
      <c r="F634" s="6"/>
      <c r="I634" s="6"/>
      <c r="K634" s="5"/>
      <c r="L634" s="6"/>
    </row>
    <row r="635">
      <c r="F635" s="6"/>
      <c r="I635" s="6"/>
      <c r="K635" s="5"/>
      <c r="L635" s="6"/>
    </row>
    <row r="636">
      <c r="F636" s="6"/>
      <c r="I636" s="6"/>
      <c r="K636" s="5"/>
      <c r="L636" s="6"/>
    </row>
    <row r="637">
      <c r="F637" s="6"/>
      <c r="I637" s="6"/>
      <c r="K637" s="5"/>
      <c r="L637" s="6"/>
    </row>
    <row r="638">
      <c r="F638" s="6"/>
      <c r="I638" s="6"/>
      <c r="K638" s="5"/>
      <c r="L638" s="6"/>
    </row>
    <row r="639">
      <c r="F639" s="6"/>
      <c r="I639" s="6"/>
      <c r="K639" s="5"/>
      <c r="L639" s="6"/>
    </row>
    <row r="640">
      <c r="F640" s="6"/>
      <c r="I640" s="6"/>
      <c r="K640" s="5"/>
      <c r="L640" s="6"/>
    </row>
    <row r="641">
      <c r="F641" s="6"/>
      <c r="I641" s="6"/>
      <c r="K641" s="5"/>
      <c r="L641" s="6"/>
    </row>
    <row r="642">
      <c r="F642" s="6"/>
      <c r="I642" s="6"/>
      <c r="K642" s="5"/>
      <c r="L642" s="6"/>
    </row>
    <row r="643">
      <c r="F643" s="6"/>
      <c r="I643" s="6"/>
      <c r="K643" s="5"/>
      <c r="L643" s="6"/>
    </row>
    <row r="644">
      <c r="F644" s="6"/>
      <c r="I644" s="6"/>
      <c r="K644" s="5"/>
      <c r="L644" s="6"/>
    </row>
    <row r="645">
      <c r="F645" s="6"/>
      <c r="I645" s="6"/>
      <c r="K645" s="5"/>
      <c r="L645" s="6"/>
    </row>
    <row r="646">
      <c r="F646" s="6"/>
      <c r="I646" s="6"/>
      <c r="K646" s="5"/>
      <c r="L646" s="6"/>
    </row>
    <row r="647">
      <c r="F647" s="6"/>
      <c r="I647" s="6"/>
      <c r="K647" s="5"/>
      <c r="L647" s="6"/>
    </row>
    <row r="648">
      <c r="F648" s="6"/>
      <c r="I648" s="6"/>
      <c r="K648" s="5"/>
      <c r="L648" s="6"/>
    </row>
    <row r="649">
      <c r="F649" s="6"/>
      <c r="I649" s="6"/>
      <c r="K649" s="5"/>
      <c r="L649" s="6"/>
    </row>
    <row r="650">
      <c r="F650" s="6"/>
      <c r="I650" s="6"/>
      <c r="K650" s="5"/>
      <c r="L650" s="6"/>
    </row>
    <row r="651">
      <c r="F651" s="6"/>
      <c r="I651" s="6"/>
      <c r="K651" s="5"/>
      <c r="L651" s="6"/>
    </row>
    <row r="652">
      <c r="F652" s="6"/>
      <c r="I652" s="6"/>
      <c r="K652" s="5"/>
      <c r="L652" s="6"/>
    </row>
    <row r="653">
      <c r="F653" s="6"/>
      <c r="I653" s="6"/>
      <c r="K653" s="5"/>
      <c r="L653" s="6"/>
    </row>
    <row r="654">
      <c r="F654" s="6"/>
      <c r="I654" s="6"/>
      <c r="K654" s="5"/>
      <c r="L654" s="6"/>
    </row>
    <row r="655">
      <c r="F655" s="6"/>
      <c r="I655" s="6"/>
      <c r="K655" s="5"/>
      <c r="L655" s="6"/>
    </row>
    <row r="656">
      <c r="F656" s="6"/>
      <c r="I656" s="6"/>
      <c r="K656" s="5"/>
      <c r="L656" s="6"/>
    </row>
    <row r="657">
      <c r="F657" s="6"/>
      <c r="I657" s="6"/>
      <c r="K657" s="5"/>
      <c r="L657" s="6"/>
    </row>
    <row r="658">
      <c r="F658" s="6"/>
      <c r="I658" s="6"/>
      <c r="K658" s="5"/>
      <c r="L658" s="6"/>
    </row>
    <row r="659">
      <c r="F659" s="6"/>
      <c r="I659" s="6"/>
      <c r="K659" s="5"/>
      <c r="L659" s="6"/>
    </row>
    <row r="660">
      <c r="F660" s="6"/>
      <c r="I660" s="6"/>
      <c r="K660" s="5"/>
      <c r="L660" s="6"/>
    </row>
    <row r="661">
      <c r="F661" s="6"/>
      <c r="I661" s="6"/>
      <c r="K661" s="5"/>
      <c r="L661" s="6"/>
    </row>
    <row r="662">
      <c r="F662" s="6"/>
      <c r="I662" s="6"/>
      <c r="K662" s="5"/>
      <c r="L662" s="6"/>
    </row>
    <row r="663">
      <c r="F663" s="6"/>
      <c r="I663" s="6"/>
      <c r="K663" s="5"/>
      <c r="L663" s="6"/>
    </row>
    <row r="664">
      <c r="F664" s="6"/>
      <c r="I664" s="6"/>
      <c r="K664" s="5"/>
      <c r="L664" s="6"/>
    </row>
    <row r="665">
      <c r="F665" s="6"/>
      <c r="I665" s="6"/>
      <c r="K665" s="5"/>
      <c r="L665" s="6"/>
    </row>
    <row r="666">
      <c r="F666" s="6"/>
      <c r="I666" s="6"/>
      <c r="K666" s="5"/>
      <c r="L666" s="6"/>
    </row>
    <row r="667">
      <c r="F667" s="6"/>
      <c r="I667" s="6"/>
      <c r="K667" s="5"/>
      <c r="L667" s="6"/>
    </row>
    <row r="668">
      <c r="F668" s="6"/>
      <c r="I668" s="6"/>
      <c r="K668" s="5"/>
      <c r="L668" s="6"/>
    </row>
    <row r="669">
      <c r="F669" s="6"/>
      <c r="I669" s="6"/>
      <c r="K669" s="5"/>
      <c r="L669" s="6"/>
    </row>
    <row r="670">
      <c r="F670" s="6"/>
      <c r="I670" s="6"/>
      <c r="K670" s="5"/>
      <c r="L670" s="6"/>
    </row>
    <row r="671">
      <c r="F671" s="6"/>
      <c r="I671" s="6"/>
      <c r="K671" s="5"/>
      <c r="L671" s="6"/>
    </row>
    <row r="672">
      <c r="F672" s="6"/>
      <c r="I672" s="6"/>
      <c r="K672" s="5"/>
      <c r="L672" s="6"/>
    </row>
    <row r="673">
      <c r="F673" s="6"/>
      <c r="I673" s="6"/>
      <c r="K673" s="5"/>
      <c r="L673" s="6"/>
    </row>
    <row r="674">
      <c r="F674" s="6"/>
      <c r="I674" s="6"/>
      <c r="K674" s="5"/>
      <c r="L674" s="6"/>
    </row>
    <row r="675">
      <c r="F675" s="6"/>
      <c r="I675" s="6"/>
      <c r="K675" s="5"/>
      <c r="L675" s="6"/>
    </row>
    <row r="676">
      <c r="F676" s="6"/>
      <c r="I676" s="6"/>
      <c r="K676" s="5"/>
      <c r="L676" s="6"/>
    </row>
    <row r="677">
      <c r="F677" s="6"/>
      <c r="I677" s="6"/>
      <c r="K677" s="5"/>
      <c r="L677" s="6"/>
    </row>
    <row r="678">
      <c r="F678" s="6"/>
      <c r="I678" s="6"/>
      <c r="K678" s="5"/>
      <c r="L678" s="6"/>
    </row>
    <row r="679">
      <c r="F679" s="6"/>
      <c r="I679" s="6"/>
      <c r="K679" s="5"/>
      <c r="L679" s="6"/>
    </row>
    <row r="680">
      <c r="F680" s="6"/>
      <c r="I680" s="6"/>
      <c r="K680" s="5"/>
      <c r="L680" s="6"/>
    </row>
    <row r="681">
      <c r="F681" s="6"/>
      <c r="I681" s="6"/>
      <c r="K681" s="5"/>
      <c r="L681" s="6"/>
    </row>
    <row r="682">
      <c r="F682" s="6"/>
      <c r="I682" s="6"/>
      <c r="K682" s="5"/>
      <c r="L682" s="6"/>
    </row>
    <row r="683">
      <c r="F683" s="6"/>
      <c r="I683" s="6"/>
      <c r="K683" s="5"/>
      <c r="L683" s="6"/>
    </row>
    <row r="684">
      <c r="F684" s="6"/>
      <c r="I684" s="6"/>
      <c r="K684" s="5"/>
      <c r="L684" s="6"/>
    </row>
    <row r="685">
      <c r="F685" s="6"/>
      <c r="I685" s="6"/>
      <c r="K685" s="5"/>
      <c r="L685" s="6"/>
    </row>
    <row r="686">
      <c r="F686" s="6"/>
      <c r="I686" s="6"/>
      <c r="K686" s="5"/>
      <c r="L686" s="6"/>
    </row>
    <row r="687">
      <c r="F687" s="6"/>
      <c r="I687" s="6"/>
      <c r="K687" s="5"/>
      <c r="L687" s="6"/>
    </row>
    <row r="688">
      <c r="F688" s="6"/>
      <c r="I688" s="6"/>
      <c r="K688" s="5"/>
      <c r="L688" s="6"/>
    </row>
    <row r="689">
      <c r="F689" s="6"/>
      <c r="I689" s="6"/>
      <c r="K689" s="5"/>
      <c r="L689" s="6"/>
    </row>
    <row r="690">
      <c r="F690" s="6"/>
      <c r="I690" s="6"/>
      <c r="K690" s="5"/>
      <c r="L690" s="6"/>
    </row>
    <row r="691">
      <c r="F691" s="6"/>
      <c r="I691" s="6"/>
      <c r="K691" s="5"/>
      <c r="L691" s="6"/>
    </row>
    <row r="692">
      <c r="F692" s="6"/>
      <c r="I692" s="6"/>
      <c r="K692" s="5"/>
      <c r="L692" s="6"/>
    </row>
    <row r="693">
      <c r="F693" s="6"/>
      <c r="I693" s="6"/>
      <c r="K693" s="5"/>
      <c r="L693" s="6"/>
    </row>
    <row r="694">
      <c r="F694" s="6"/>
      <c r="I694" s="6"/>
      <c r="K694" s="5"/>
      <c r="L694" s="6"/>
    </row>
    <row r="695">
      <c r="F695" s="6"/>
      <c r="I695" s="6"/>
      <c r="K695" s="5"/>
      <c r="L695" s="6"/>
    </row>
    <row r="696">
      <c r="F696" s="6"/>
      <c r="I696" s="6"/>
      <c r="K696" s="5"/>
      <c r="L696" s="6"/>
    </row>
    <row r="697">
      <c r="F697" s="6"/>
      <c r="I697" s="6"/>
      <c r="K697" s="5"/>
      <c r="L697" s="6"/>
    </row>
    <row r="698">
      <c r="F698" s="6"/>
      <c r="I698" s="6"/>
      <c r="K698" s="5"/>
      <c r="L698" s="6"/>
    </row>
    <row r="699">
      <c r="F699" s="6"/>
      <c r="I699" s="6"/>
      <c r="K699" s="5"/>
      <c r="L699" s="6"/>
    </row>
    <row r="700">
      <c r="F700" s="6"/>
      <c r="I700" s="6"/>
      <c r="K700" s="5"/>
      <c r="L700" s="6"/>
    </row>
    <row r="701">
      <c r="F701" s="6"/>
      <c r="I701" s="6"/>
      <c r="K701" s="5"/>
      <c r="L701" s="6"/>
    </row>
    <row r="702">
      <c r="F702" s="6"/>
      <c r="I702" s="6"/>
      <c r="K702" s="5"/>
      <c r="L702" s="6"/>
    </row>
    <row r="703">
      <c r="F703" s="6"/>
      <c r="I703" s="6"/>
      <c r="K703" s="5"/>
      <c r="L703" s="6"/>
    </row>
    <row r="704">
      <c r="F704" s="6"/>
      <c r="I704" s="6"/>
      <c r="K704" s="5"/>
      <c r="L704" s="6"/>
    </row>
    <row r="705">
      <c r="F705" s="6"/>
      <c r="I705" s="6"/>
      <c r="K705" s="5"/>
      <c r="L705" s="6"/>
    </row>
    <row r="706">
      <c r="F706" s="6"/>
      <c r="I706" s="6"/>
      <c r="K706" s="5"/>
      <c r="L706" s="6"/>
    </row>
    <row r="707">
      <c r="F707" s="6"/>
      <c r="I707" s="6"/>
      <c r="K707" s="5"/>
      <c r="L707" s="6"/>
    </row>
    <row r="708">
      <c r="F708" s="6"/>
      <c r="I708" s="6"/>
      <c r="K708" s="5"/>
      <c r="L708" s="6"/>
    </row>
    <row r="709">
      <c r="F709" s="6"/>
      <c r="I709" s="6"/>
      <c r="K709" s="5"/>
      <c r="L709" s="6"/>
    </row>
    <row r="710">
      <c r="F710" s="6"/>
      <c r="I710" s="6"/>
      <c r="K710" s="5"/>
      <c r="L710" s="6"/>
    </row>
    <row r="711">
      <c r="F711" s="6"/>
      <c r="I711" s="6"/>
      <c r="K711" s="5"/>
      <c r="L711" s="6"/>
    </row>
    <row r="712">
      <c r="F712" s="6"/>
      <c r="I712" s="6"/>
      <c r="K712" s="5"/>
      <c r="L712" s="6"/>
    </row>
    <row r="713">
      <c r="F713" s="6"/>
      <c r="I713" s="6"/>
      <c r="K713" s="5"/>
      <c r="L713" s="6"/>
    </row>
    <row r="714">
      <c r="F714" s="6"/>
      <c r="I714" s="6"/>
      <c r="K714" s="5"/>
      <c r="L714" s="6"/>
    </row>
    <row r="715">
      <c r="F715" s="6"/>
      <c r="I715" s="6"/>
      <c r="K715" s="5"/>
      <c r="L715" s="6"/>
    </row>
    <row r="716">
      <c r="F716" s="6"/>
      <c r="I716" s="6"/>
      <c r="K716" s="5"/>
      <c r="L716" s="6"/>
    </row>
    <row r="717">
      <c r="F717" s="6"/>
      <c r="I717" s="6"/>
      <c r="K717" s="5"/>
      <c r="L717" s="6"/>
    </row>
    <row r="718">
      <c r="F718" s="6"/>
      <c r="I718" s="6"/>
      <c r="K718" s="5"/>
      <c r="L718" s="6"/>
    </row>
    <row r="719">
      <c r="F719" s="6"/>
      <c r="I719" s="6"/>
      <c r="K719" s="5"/>
      <c r="L719" s="6"/>
    </row>
    <row r="720">
      <c r="F720" s="6"/>
      <c r="I720" s="6"/>
      <c r="K720" s="5"/>
      <c r="L720" s="6"/>
    </row>
    <row r="721">
      <c r="F721" s="6"/>
      <c r="I721" s="6"/>
      <c r="K721" s="5"/>
      <c r="L721" s="6"/>
    </row>
    <row r="722">
      <c r="F722" s="6"/>
      <c r="I722" s="6"/>
      <c r="K722" s="5"/>
      <c r="L722" s="6"/>
    </row>
    <row r="723">
      <c r="F723" s="6"/>
      <c r="I723" s="6"/>
      <c r="K723" s="5"/>
      <c r="L723" s="6"/>
    </row>
    <row r="724">
      <c r="F724" s="6"/>
      <c r="I724" s="6"/>
      <c r="K724" s="5"/>
      <c r="L724" s="6"/>
    </row>
    <row r="725">
      <c r="F725" s="6"/>
      <c r="I725" s="6"/>
      <c r="K725" s="5"/>
      <c r="L725" s="6"/>
    </row>
    <row r="726">
      <c r="F726" s="6"/>
      <c r="I726" s="6"/>
      <c r="K726" s="5"/>
      <c r="L726" s="6"/>
    </row>
    <row r="727">
      <c r="F727" s="6"/>
      <c r="I727" s="6"/>
      <c r="K727" s="5"/>
      <c r="L727" s="6"/>
    </row>
    <row r="728">
      <c r="F728" s="6"/>
      <c r="I728" s="6"/>
      <c r="K728" s="5"/>
      <c r="L728" s="6"/>
    </row>
    <row r="729">
      <c r="F729" s="6"/>
      <c r="I729" s="6"/>
      <c r="K729" s="5"/>
      <c r="L729" s="6"/>
    </row>
    <row r="730">
      <c r="F730" s="6"/>
      <c r="I730" s="6"/>
      <c r="K730" s="5"/>
      <c r="L730" s="6"/>
    </row>
    <row r="731">
      <c r="F731" s="6"/>
      <c r="I731" s="6"/>
      <c r="K731" s="5"/>
      <c r="L731" s="6"/>
    </row>
    <row r="732">
      <c r="F732" s="6"/>
      <c r="I732" s="6"/>
      <c r="K732" s="5"/>
      <c r="L732" s="6"/>
    </row>
    <row r="733">
      <c r="F733" s="6"/>
      <c r="I733" s="6"/>
      <c r="K733" s="5"/>
      <c r="L733" s="6"/>
    </row>
    <row r="734">
      <c r="F734" s="6"/>
      <c r="I734" s="6"/>
      <c r="K734" s="5"/>
      <c r="L734" s="6"/>
    </row>
    <row r="735">
      <c r="F735" s="6"/>
      <c r="I735" s="6"/>
      <c r="K735" s="5"/>
      <c r="L735" s="6"/>
    </row>
    <row r="736">
      <c r="F736" s="6"/>
      <c r="I736" s="6"/>
      <c r="K736" s="5"/>
      <c r="L736" s="6"/>
    </row>
    <row r="737">
      <c r="F737" s="6"/>
      <c r="I737" s="6"/>
      <c r="K737" s="5"/>
      <c r="L737" s="6"/>
    </row>
    <row r="738">
      <c r="F738" s="6"/>
      <c r="I738" s="6"/>
      <c r="K738" s="5"/>
      <c r="L738" s="6"/>
    </row>
    <row r="739">
      <c r="F739" s="6"/>
      <c r="I739" s="6"/>
      <c r="K739" s="5"/>
      <c r="L739" s="6"/>
    </row>
    <row r="740">
      <c r="F740" s="6"/>
      <c r="I740" s="6"/>
      <c r="K740" s="5"/>
      <c r="L740" s="6"/>
    </row>
    <row r="741">
      <c r="F741" s="6"/>
      <c r="I741" s="6"/>
      <c r="K741" s="5"/>
      <c r="L741" s="6"/>
    </row>
    <row r="742">
      <c r="F742" s="6"/>
      <c r="I742" s="6"/>
      <c r="K742" s="5"/>
      <c r="L742" s="6"/>
    </row>
    <row r="743">
      <c r="F743" s="6"/>
      <c r="I743" s="6"/>
      <c r="K743" s="5"/>
      <c r="L743" s="6"/>
    </row>
    <row r="744">
      <c r="F744" s="6"/>
      <c r="I744" s="6"/>
      <c r="K744" s="5"/>
      <c r="L744" s="6"/>
    </row>
    <row r="745">
      <c r="F745" s="6"/>
      <c r="I745" s="6"/>
      <c r="K745" s="5"/>
      <c r="L745" s="6"/>
    </row>
    <row r="746">
      <c r="F746" s="6"/>
      <c r="I746" s="6"/>
      <c r="K746" s="5"/>
      <c r="L746" s="6"/>
    </row>
    <row r="747">
      <c r="F747" s="6"/>
      <c r="I747" s="6"/>
      <c r="K747" s="5"/>
      <c r="L747" s="6"/>
    </row>
    <row r="748">
      <c r="F748" s="6"/>
      <c r="I748" s="6"/>
      <c r="K748" s="5"/>
      <c r="L748" s="6"/>
    </row>
    <row r="749">
      <c r="F749" s="6"/>
      <c r="I749" s="6"/>
      <c r="K749" s="5"/>
      <c r="L749" s="6"/>
    </row>
    <row r="750">
      <c r="F750" s="6"/>
      <c r="I750" s="6"/>
      <c r="K750" s="5"/>
      <c r="L750" s="6"/>
    </row>
    <row r="751">
      <c r="F751" s="6"/>
      <c r="I751" s="6"/>
      <c r="K751" s="5"/>
      <c r="L751" s="6"/>
    </row>
    <row r="752">
      <c r="F752" s="6"/>
      <c r="I752" s="6"/>
      <c r="K752" s="5"/>
      <c r="L752" s="6"/>
    </row>
    <row r="753">
      <c r="F753" s="6"/>
      <c r="I753" s="6"/>
      <c r="K753" s="5"/>
      <c r="L753" s="6"/>
    </row>
    <row r="754">
      <c r="F754" s="6"/>
      <c r="I754" s="6"/>
      <c r="K754" s="5"/>
      <c r="L754" s="6"/>
    </row>
    <row r="755">
      <c r="F755" s="6"/>
      <c r="I755" s="6"/>
      <c r="K755" s="5"/>
      <c r="L755" s="6"/>
    </row>
    <row r="756">
      <c r="F756" s="6"/>
      <c r="I756" s="6"/>
      <c r="K756" s="5"/>
      <c r="L756" s="6"/>
    </row>
    <row r="757">
      <c r="F757" s="6"/>
      <c r="I757" s="6"/>
      <c r="K757" s="5"/>
      <c r="L757" s="6"/>
    </row>
    <row r="758">
      <c r="F758" s="6"/>
      <c r="I758" s="6"/>
      <c r="K758" s="5"/>
      <c r="L758" s="6"/>
    </row>
    <row r="759">
      <c r="F759" s="6"/>
      <c r="I759" s="6"/>
      <c r="K759" s="5"/>
      <c r="L759" s="6"/>
    </row>
    <row r="760">
      <c r="F760" s="6"/>
      <c r="I760" s="6"/>
      <c r="K760" s="5"/>
      <c r="L760" s="6"/>
    </row>
    <row r="761">
      <c r="F761" s="6"/>
      <c r="I761" s="6"/>
      <c r="K761" s="5"/>
      <c r="L761" s="6"/>
    </row>
    <row r="762">
      <c r="F762" s="6"/>
      <c r="I762" s="6"/>
      <c r="K762" s="5"/>
      <c r="L762" s="6"/>
    </row>
    <row r="763">
      <c r="F763" s="6"/>
      <c r="I763" s="6"/>
      <c r="K763" s="5"/>
      <c r="L763" s="6"/>
    </row>
    <row r="764">
      <c r="F764" s="6"/>
      <c r="I764" s="6"/>
      <c r="K764" s="5"/>
      <c r="L764" s="6"/>
    </row>
    <row r="765">
      <c r="F765" s="6"/>
      <c r="I765" s="6"/>
      <c r="K765" s="5"/>
      <c r="L765" s="6"/>
    </row>
    <row r="766">
      <c r="F766" s="6"/>
      <c r="I766" s="6"/>
      <c r="K766" s="5"/>
      <c r="L766" s="6"/>
    </row>
    <row r="767">
      <c r="F767" s="6"/>
      <c r="I767" s="6"/>
      <c r="K767" s="5"/>
      <c r="L767" s="6"/>
    </row>
    <row r="768">
      <c r="F768" s="6"/>
      <c r="I768" s="6"/>
      <c r="K768" s="5"/>
      <c r="L768" s="6"/>
    </row>
    <row r="769">
      <c r="F769" s="6"/>
      <c r="I769" s="6"/>
      <c r="K769" s="5"/>
      <c r="L769" s="6"/>
    </row>
    <row r="770">
      <c r="F770" s="6"/>
      <c r="I770" s="6"/>
      <c r="K770" s="5"/>
      <c r="L770" s="6"/>
    </row>
    <row r="771">
      <c r="F771" s="6"/>
      <c r="I771" s="6"/>
      <c r="K771" s="5"/>
      <c r="L771" s="6"/>
    </row>
    <row r="772">
      <c r="F772" s="6"/>
      <c r="I772" s="6"/>
      <c r="K772" s="5"/>
      <c r="L772" s="6"/>
    </row>
    <row r="773">
      <c r="F773" s="6"/>
      <c r="I773" s="6"/>
      <c r="K773" s="5"/>
      <c r="L773" s="6"/>
    </row>
    <row r="774">
      <c r="F774" s="6"/>
      <c r="I774" s="6"/>
      <c r="K774" s="5"/>
      <c r="L774" s="6"/>
    </row>
    <row r="775">
      <c r="F775" s="6"/>
      <c r="I775" s="6"/>
      <c r="K775" s="5"/>
      <c r="L775" s="6"/>
    </row>
    <row r="776">
      <c r="F776" s="6"/>
      <c r="I776" s="6"/>
      <c r="K776" s="5"/>
      <c r="L776" s="6"/>
    </row>
    <row r="777">
      <c r="F777" s="6"/>
      <c r="I777" s="6"/>
      <c r="K777" s="5"/>
      <c r="L777" s="6"/>
    </row>
    <row r="778">
      <c r="F778" s="6"/>
      <c r="I778" s="6"/>
      <c r="K778" s="5"/>
      <c r="L778" s="6"/>
    </row>
    <row r="779">
      <c r="F779" s="6"/>
      <c r="I779" s="6"/>
      <c r="K779" s="5"/>
      <c r="L779" s="6"/>
    </row>
    <row r="780">
      <c r="F780" s="6"/>
      <c r="I780" s="6"/>
      <c r="K780" s="5"/>
      <c r="L780" s="6"/>
    </row>
    <row r="781">
      <c r="F781" s="6"/>
      <c r="I781" s="6"/>
      <c r="K781" s="5"/>
      <c r="L781" s="6"/>
    </row>
    <row r="782">
      <c r="F782" s="6"/>
      <c r="I782" s="6"/>
      <c r="K782" s="5"/>
      <c r="L782" s="6"/>
    </row>
    <row r="783">
      <c r="F783" s="6"/>
      <c r="I783" s="6"/>
      <c r="K783" s="5"/>
      <c r="L783" s="6"/>
    </row>
    <row r="784">
      <c r="F784" s="6"/>
      <c r="I784" s="6"/>
      <c r="K784" s="5"/>
      <c r="L784" s="6"/>
    </row>
    <row r="785">
      <c r="F785" s="6"/>
      <c r="I785" s="6"/>
      <c r="K785" s="5"/>
      <c r="L785" s="6"/>
    </row>
    <row r="786">
      <c r="F786" s="6"/>
      <c r="I786" s="6"/>
      <c r="K786" s="5"/>
      <c r="L786" s="6"/>
    </row>
    <row r="787">
      <c r="F787" s="6"/>
      <c r="I787" s="6"/>
      <c r="K787" s="5"/>
      <c r="L787" s="6"/>
    </row>
    <row r="788">
      <c r="F788" s="6"/>
      <c r="I788" s="6"/>
      <c r="K788" s="5"/>
      <c r="L788" s="6"/>
    </row>
    <row r="789">
      <c r="F789" s="6"/>
      <c r="I789" s="6"/>
      <c r="K789" s="5"/>
      <c r="L789" s="6"/>
    </row>
    <row r="790">
      <c r="F790" s="6"/>
      <c r="I790" s="6"/>
      <c r="K790" s="5"/>
      <c r="L790" s="6"/>
    </row>
    <row r="791">
      <c r="F791" s="6"/>
      <c r="I791" s="6"/>
      <c r="K791" s="5"/>
      <c r="L791" s="6"/>
    </row>
    <row r="792">
      <c r="F792" s="6"/>
      <c r="I792" s="6"/>
      <c r="K792" s="5"/>
      <c r="L792" s="6"/>
    </row>
    <row r="793">
      <c r="F793" s="6"/>
      <c r="I793" s="6"/>
      <c r="K793" s="5"/>
      <c r="L793" s="6"/>
    </row>
    <row r="794">
      <c r="F794" s="6"/>
      <c r="I794" s="6"/>
      <c r="K794" s="5"/>
      <c r="L794" s="6"/>
    </row>
    <row r="795">
      <c r="F795" s="6"/>
      <c r="I795" s="6"/>
      <c r="K795" s="5"/>
      <c r="L795" s="6"/>
    </row>
    <row r="796">
      <c r="F796" s="6"/>
      <c r="I796" s="6"/>
      <c r="K796" s="5"/>
      <c r="L796" s="6"/>
    </row>
    <row r="797">
      <c r="F797" s="6"/>
      <c r="I797" s="6"/>
      <c r="K797" s="5"/>
      <c r="L797" s="6"/>
    </row>
    <row r="798">
      <c r="F798" s="6"/>
      <c r="I798" s="6"/>
      <c r="K798" s="5"/>
      <c r="L798" s="6"/>
    </row>
    <row r="799">
      <c r="F799" s="6"/>
      <c r="I799" s="6"/>
      <c r="K799" s="5"/>
      <c r="L799" s="6"/>
    </row>
    <row r="800">
      <c r="F800" s="6"/>
      <c r="I800" s="6"/>
      <c r="K800" s="5"/>
      <c r="L800" s="6"/>
    </row>
    <row r="801">
      <c r="F801" s="6"/>
      <c r="I801" s="6"/>
      <c r="K801" s="5"/>
      <c r="L801" s="6"/>
    </row>
    <row r="802">
      <c r="F802" s="6"/>
      <c r="I802" s="6"/>
      <c r="K802" s="5"/>
      <c r="L802" s="6"/>
    </row>
    <row r="803">
      <c r="F803" s="6"/>
      <c r="I803" s="6"/>
      <c r="K803" s="5"/>
      <c r="L803" s="6"/>
    </row>
    <row r="804">
      <c r="F804" s="6"/>
      <c r="I804" s="6"/>
      <c r="K804" s="5"/>
      <c r="L804" s="6"/>
    </row>
    <row r="805">
      <c r="F805" s="6"/>
      <c r="I805" s="6"/>
      <c r="K805" s="5"/>
      <c r="L805" s="6"/>
    </row>
    <row r="806">
      <c r="F806" s="6"/>
      <c r="I806" s="6"/>
      <c r="K806" s="5"/>
      <c r="L806" s="6"/>
    </row>
    <row r="807">
      <c r="F807" s="6"/>
      <c r="I807" s="6"/>
      <c r="K807" s="5"/>
      <c r="L807" s="6"/>
    </row>
    <row r="808">
      <c r="F808" s="6"/>
      <c r="I808" s="6"/>
      <c r="K808" s="5"/>
      <c r="L808" s="6"/>
    </row>
    <row r="809">
      <c r="F809" s="6"/>
      <c r="I809" s="6"/>
      <c r="K809" s="5"/>
      <c r="L809" s="6"/>
    </row>
    <row r="810">
      <c r="F810" s="6"/>
      <c r="I810" s="6"/>
      <c r="K810" s="5"/>
      <c r="L810" s="6"/>
    </row>
    <row r="811">
      <c r="F811" s="6"/>
      <c r="I811" s="6"/>
      <c r="K811" s="5"/>
      <c r="L811" s="6"/>
    </row>
    <row r="812">
      <c r="F812" s="6"/>
      <c r="I812" s="6"/>
      <c r="K812" s="5"/>
      <c r="L812" s="6"/>
    </row>
    <row r="813">
      <c r="F813" s="6"/>
      <c r="I813" s="6"/>
      <c r="K813" s="5"/>
      <c r="L813" s="6"/>
    </row>
    <row r="814">
      <c r="F814" s="6"/>
      <c r="I814" s="6"/>
      <c r="K814" s="5"/>
      <c r="L814" s="6"/>
    </row>
    <row r="815">
      <c r="F815" s="6"/>
      <c r="I815" s="6"/>
      <c r="K815" s="5"/>
      <c r="L815" s="6"/>
    </row>
    <row r="816">
      <c r="F816" s="6"/>
      <c r="I816" s="6"/>
      <c r="K816" s="5"/>
      <c r="L816" s="6"/>
    </row>
    <row r="817">
      <c r="F817" s="6"/>
      <c r="I817" s="6"/>
      <c r="K817" s="5"/>
      <c r="L817" s="6"/>
    </row>
    <row r="818">
      <c r="F818" s="6"/>
      <c r="I818" s="6"/>
      <c r="K818" s="5"/>
      <c r="L818" s="6"/>
    </row>
    <row r="819">
      <c r="F819" s="6"/>
      <c r="I819" s="6"/>
      <c r="K819" s="5"/>
      <c r="L819" s="6"/>
    </row>
    <row r="820">
      <c r="F820" s="6"/>
      <c r="I820" s="6"/>
      <c r="K820" s="5"/>
      <c r="L820" s="6"/>
    </row>
    <row r="821">
      <c r="F821" s="6"/>
      <c r="I821" s="6"/>
      <c r="K821" s="5"/>
      <c r="L821" s="6"/>
    </row>
    <row r="822">
      <c r="F822" s="6"/>
      <c r="I822" s="6"/>
      <c r="K822" s="5"/>
      <c r="L822" s="6"/>
    </row>
    <row r="823">
      <c r="F823" s="6"/>
      <c r="I823" s="6"/>
      <c r="K823" s="5"/>
      <c r="L823" s="6"/>
    </row>
    <row r="824">
      <c r="F824" s="6"/>
      <c r="I824" s="6"/>
      <c r="K824" s="5"/>
      <c r="L824" s="6"/>
    </row>
    <row r="825">
      <c r="F825" s="6"/>
      <c r="I825" s="6"/>
      <c r="K825" s="5"/>
      <c r="L825" s="6"/>
    </row>
    <row r="826">
      <c r="F826" s="6"/>
      <c r="I826" s="6"/>
      <c r="K826" s="5"/>
      <c r="L826" s="6"/>
    </row>
    <row r="827">
      <c r="F827" s="6"/>
      <c r="I827" s="6"/>
      <c r="K827" s="5"/>
      <c r="L827" s="6"/>
    </row>
    <row r="828">
      <c r="F828" s="6"/>
      <c r="I828" s="6"/>
      <c r="K828" s="5"/>
      <c r="L828" s="6"/>
    </row>
    <row r="829">
      <c r="F829" s="6"/>
      <c r="I829" s="6"/>
      <c r="K829" s="5"/>
      <c r="L829" s="6"/>
    </row>
    <row r="830">
      <c r="F830" s="6"/>
      <c r="I830" s="6"/>
      <c r="K830" s="5"/>
      <c r="L830" s="6"/>
    </row>
    <row r="831">
      <c r="F831" s="6"/>
      <c r="I831" s="6"/>
      <c r="K831" s="5"/>
      <c r="L831" s="6"/>
    </row>
    <row r="832">
      <c r="F832" s="6"/>
      <c r="I832" s="6"/>
      <c r="K832" s="5"/>
      <c r="L832" s="6"/>
    </row>
    <row r="833">
      <c r="F833" s="6"/>
      <c r="I833" s="6"/>
      <c r="K833" s="5"/>
      <c r="L833" s="6"/>
    </row>
    <row r="834">
      <c r="F834" s="6"/>
      <c r="I834" s="6"/>
      <c r="K834" s="5"/>
      <c r="L834" s="6"/>
    </row>
    <row r="835">
      <c r="F835" s="6"/>
      <c r="I835" s="6"/>
      <c r="K835" s="5"/>
      <c r="L835" s="6"/>
    </row>
    <row r="836">
      <c r="F836" s="6"/>
      <c r="I836" s="6"/>
      <c r="K836" s="5"/>
      <c r="L836" s="6"/>
    </row>
    <row r="837">
      <c r="F837" s="6"/>
      <c r="I837" s="6"/>
      <c r="K837" s="5"/>
      <c r="L837" s="6"/>
    </row>
    <row r="838">
      <c r="F838" s="6"/>
      <c r="I838" s="6"/>
      <c r="K838" s="5"/>
      <c r="L838" s="6"/>
    </row>
    <row r="839">
      <c r="F839" s="6"/>
      <c r="I839" s="6"/>
      <c r="K839" s="5"/>
      <c r="L839" s="6"/>
    </row>
    <row r="840">
      <c r="F840" s="6"/>
      <c r="I840" s="6"/>
      <c r="K840" s="5"/>
      <c r="L840" s="6"/>
    </row>
    <row r="841">
      <c r="F841" s="6"/>
      <c r="I841" s="6"/>
      <c r="K841" s="5"/>
      <c r="L841" s="6"/>
    </row>
    <row r="842">
      <c r="F842" s="6"/>
      <c r="I842" s="6"/>
      <c r="K842" s="5"/>
      <c r="L842" s="6"/>
    </row>
    <row r="843">
      <c r="F843" s="6"/>
      <c r="I843" s="6"/>
      <c r="K843" s="5"/>
      <c r="L843" s="6"/>
    </row>
    <row r="844">
      <c r="F844" s="6"/>
      <c r="I844" s="6"/>
      <c r="K844" s="5"/>
      <c r="L844" s="6"/>
    </row>
    <row r="845">
      <c r="F845" s="6"/>
      <c r="I845" s="6"/>
      <c r="K845" s="5"/>
      <c r="L845" s="6"/>
    </row>
    <row r="846">
      <c r="F846" s="6"/>
      <c r="I846" s="6"/>
      <c r="K846" s="5"/>
      <c r="L846" s="6"/>
    </row>
    <row r="847">
      <c r="F847" s="6"/>
      <c r="I847" s="6"/>
      <c r="K847" s="5"/>
      <c r="L847" s="6"/>
    </row>
    <row r="848">
      <c r="F848" s="6"/>
      <c r="I848" s="6"/>
      <c r="K848" s="5"/>
      <c r="L848" s="6"/>
    </row>
    <row r="849">
      <c r="F849" s="6"/>
      <c r="I849" s="6"/>
      <c r="K849" s="5"/>
      <c r="L849" s="6"/>
    </row>
    <row r="850">
      <c r="F850" s="6"/>
      <c r="I850" s="6"/>
      <c r="K850" s="5"/>
      <c r="L850" s="6"/>
    </row>
    <row r="851">
      <c r="F851" s="6"/>
      <c r="I851" s="6"/>
      <c r="K851" s="5"/>
      <c r="L851" s="6"/>
    </row>
    <row r="852">
      <c r="F852" s="6"/>
      <c r="I852" s="6"/>
      <c r="K852" s="5"/>
      <c r="L852" s="6"/>
    </row>
    <row r="853">
      <c r="F853" s="6"/>
      <c r="I853" s="6"/>
      <c r="K853" s="5"/>
      <c r="L853" s="6"/>
    </row>
    <row r="854">
      <c r="F854" s="6"/>
      <c r="I854" s="6"/>
      <c r="K854" s="5"/>
      <c r="L854" s="6"/>
    </row>
    <row r="855">
      <c r="F855" s="6"/>
      <c r="I855" s="6"/>
      <c r="K855" s="5"/>
      <c r="L855" s="6"/>
    </row>
    <row r="856">
      <c r="F856" s="6"/>
      <c r="I856" s="6"/>
      <c r="K856" s="5"/>
      <c r="L856" s="6"/>
    </row>
    <row r="857">
      <c r="F857" s="6"/>
      <c r="I857" s="6"/>
      <c r="K857" s="5"/>
      <c r="L857" s="6"/>
    </row>
    <row r="858">
      <c r="F858" s="6"/>
      <c r="I858" s="6"/>
      <c r="K858" s="5"/>
      <c r="L858" s="6"/>
    </row>
    <row r="859">
      <c r="F859" s="6"/>
      <c r="I859" s="6"/>
      <c r="K859" s="5"/>
      <c r="L859" s="6"/>
    </row>
    <row r="860">
      <c r="F860" s="6"/>
      <c r="I860" s="6"/>
      <c r="K860" s="5"/>
      <c r="L860" s="6"/>
    </row>
    <row r="861">
      <c r="F861" s="6"/>
      <c r="I861" s="6"/>
      <c r="K861" s="5"/>
      <c r="L861" s="6"/>
    </row>
    <row r="862">
      <c r="F862" s="6"/>
      <c r="I862" s="6"/>
      <c r="K862" s="5"/>
      <c r="L862" s="6"/>
    </row>
    <row r="863">
      <c r="F863" s="6"/>
      <c r="I863" s="6"/>
      <c r="K863" s="5"/>
      <c r="L863" s="6"/>
    </row>
    <row r="864">
      <c r="F864" s="6"/>
      <c r="I864" s="6"/>
      <c r="K864" s="5"/>
      <c r="L864" s="6"/>
    </row>
    <row r="865">
      <c r="F865" s="6"/>
      <c r="I865" s="6"/>
      <c r="K865" s="5"/>
      <c r="L865" s="6"/>
    </row>
    <row r="866">
      <c r="F866" s="6"/>
      <c r="I866" s="6"/>
      <c r="K866" s="5"/>
      <c r="L866" s="6"/>
    </row>
    <row r="867">
      <c r="F867" s="6"/>
      <c r="I867" s="6"/>
      <c r="K867" s="5"/>
      <c r="L867" s="6"/>
    </row>
    <row r="868">
      <c r="F868" s="6"/>
      <c r="I868" s="6"/>
      <c r="K868" s="5"/>
      <c r="L868" s="6"/>
    </row>
    <row r="869">
      <c r="F869" s="6"/>
      <c r="I869" s="6"/>
      <c r="K869" s="5"/>
      <c r="L869" s="6"/>
    </row>
    <row r="870">
      <c r="F870" s="6"/>
      <c r="I870" s="6"/>
      <c r="K870" s="5"/>
      <c r="L870" s="6"/>
    </row>
    <row r="871">
      <c r="F871" s="6"/>
      <c r="I871" s="6"/>
      <c r="K871" s="5"/>
      <c r="L871" s="6"/>
    </row>
    <row r="872">
      <c r="F872" s="6"/>
      <c r="I872" s="6"/>
      <c r="K872" s="5"/>
      <c r="L872" s="6"/>
    </row>
    <row r="873">
      <c r="F873" s="6"/>
      <c r="I873" s="6"/>
      <c r="K873" s="5"/>
      <c r="L873" s="6"/>
    </row>
    <row r="874">
      <c r="F874" s="6"/>
      <c r="I874" s="6"/>
      <c r="K874" s="5"/>
      <c r="L874" s="6"/>
    </row>
    <row r="875">
      <c r="F875" s="6"/>
      <c r="I875" s="6"/>
      <c r="K875" s="5"/>
      <c r="L875" s="6"/>
    </row>
    <row r="876">
      <c r="F876" s="6"/>
      <c r="I876" s="6"/>
      <c r="K876" s="5"/>
      <c r="L876" s="6"/>
    </row>
    <row r="877">
      <c r="F877" s="6"/>
      <c r="I877" s="6"/>
      <c r="K877" s="5"/>
      <c r="L877" s="6"/>
    </row>
    <row r="878">
      <c r="F878" s="6"/>
      <c r="I878" s="6"/>
      <c r="K878" s="5"/>
      <c r="L878" s="6"/>
    </row>
    <row r="879">
      <c r="F879" s="6"/>
      <c r="I879" s="6"/>
      <c r="K879" s="5"/>
      <c r="L879" s="6"/>
    </row>
    <row r="880">
      <c r="F880" s="6"/>
      <c r="I880" s="6"/>
      <c r="K880" s="5"/>
      <c r="L880" s="6"/>
    </row>
    <row r="881">
      <c r="F881" s="6"/>
      <c r="I881" s="6"/>
      <c r="K881" s="5"/>
      <c r="L881" s="6"/>
    </row>
    <row r="882">
      <c r="F882" s="6"/>
      <c r="I882" s="6"/>
      <c r="K882" s="5"/>
      <c r="L882" s="6"/>
    </row>
    <row r="883">
      <c r="F883" s="6"/>
      <c r="I883" s="6"/>
      <c r="K883" s="5"/>
      <c r="L883" s="6"/>
    </row>
    <row r="884">
      <c r="F884" s="6"/>
      <c r="I884" s="6"/>
      <c r="K884" s="5"/>
      <c r="L884" s="6"/>
    </row>
    <row r="885">
      <c r="F885" s="6"/>
      <c r="I885" s="6"/>
      <c r="K885" s="5"/>
      <c r="L885" s="6"/>
    </row>
    <row r="886">
      <c r="F886" s="6"/>
      <c r="I886" s="6"/>
      <c r="K886" s="5"/>
      <c r="L886" s="6"/>
    </row>
    <row r="887">
      <c r="F887" s="6"/>
      <c r="I887" s="6"/>
      <c r="K887" s="5"/>
      <c r="L887" s="6"/>
    </row>
    <row r="888">
      <c r="F888" s="6"/>
      <c r="I888" s="6"/>
      <c r="K888" s="5"/>
      <c r="L888" s="6"/>
    </row>
    <row r="889">
      <c r="F889" s="6"/>
      <c r="I889" s="6"/>
      <c r="K889" s="5"/>
      <c r="L889" s="6"/>
    </row>
    <row r="890">
      <c r="F890" s="6"/>
      <c r="I890" s="6"/>
      <c r="K890" s="5"/>
      <c r="L890" s="6"/>
    </row>
    <row r="891">
      <c r="F891" s="6"/>
      <c r="I891" s="6"/>
      <c r="K891" s="5"/>
      <c r="L891" s="6"/>
    </row>
    <row r="892">
      <c r="F892" s="6"/>
      <c r="I892" s="6"/>
      <c r="K892" s="5"/>
      <c r="L892" s="6"/>
    </row>
    <row r="893">
      <c r="F893" s="6"/>
      <c r="I893" s="6"/>
      <c r="K893" s="5"/>
      <c r="L893" s="6"/>
    </row>
    <row r="894">
      <c r="F894" s="6"/>
      <c r="I894" s="6"/>
      <c r="K894" s="5"/>
      <c r="L894" s="6"/>
    </row>
    <row r="895">
      <c r="F895" s="6"/>
      <c r="I895" s="6"/>
      <c r="K895" s="5"/>
      <c r="L895" s="6"/>
    </row>
    <row r="896">
      <c r="F896" s="6"/>
      <c r="I896" s="6"/>
      <c r="K896" s="5"/>
      <c r="L896" s="6"/>
    </row>
    <row r="897">
      <c r="F897" s="6"/>
      <c r="I897" s="6"/>
      <c r="K897" s="5"/>
      <c r="L897" s="6"/>
    </row>
    <row r="898">
      <c r="F898" s="6"/>
      <c r="I898" s="6"/>
      <c r="K898" s="5"/>
      <c r="L898" s="6"/>
    </row>
    <row r="899">
      <c r="F899" s="6"/>
      <c r="I899" s="6"/>
      <c r="K899" s="5"/>
      <c r="L899" s="6"/>
    </row>
    <row r="900">
      <c r="F900" s="6"/>
      <c r="I900" s="6"/>
      <c r="K900" s="5"/>
      <c r="L900" s="6"/>
    </row>
    <row r="901">
      <c r="F901" s="6"/>
      <c r="I901" s="6"/>
      <c r="K901" s="5"/>
      <c r="L901" s="6"/>
    </row>
    <row r="902">
      <c r="F902" s="6"/>
      <c r="I902" s="6"/>
      <c r="K902" s="5"/>
      <c r="L902" s="6"/>
    </row>
    <row r="903">
      <c r="F903" s="6"/>
      <c r="I903" s="6"/>
      <c r="K903" s="5"/>
      <c r="L903" s="6"/>
    </row>
    <row r="904">
      <c r="F904" s="6"/>
      <c r="I904" s="6"/>
      <c r="K904" s="5"/>
      <c r="L904" s="6"/>
    </row>
    <row r="905">
      <c r="F905" s="6"/>
      <c r="I905" s="6"/>
      <c r="K905" s="5"/>
      <c r="L905" s="6"/>
    </row>
    <row r="906">
      <c r="F906" s="6"/>
      <c r="I906" s="6"/>
      <c r="K906" s="5"/>
      <c r="L906" s="6"/>
    </row>
    <row r="907">
      <c r="F907" s="6"/>
      <c r="I907" s="6"/>
      <c r="K907" s="5"/>
      <c r="L907" s="6"/>
    </row>
    <row r="908">
      <c r="F908" s="6"/>
      <c r="I908" s="6"/>
      <c r="K908" s="5"/>
      <c r="L908" s="6"/>
    </row>
    <row r="909">
      <c r="F909" s="6"/>
      <c r="I909" s="6"/>
      <c r="K909" s="5"/>
      <c r="L909" s="6"/>
    </row>
    <row r="910">
      <c r="F910" s="6"/>
      <c r="I910" s="6"/>
      <c r="K910" s="5"/>
      <c r="L910" s="6"/>
    </row>
    <row r="911">
      <c r="F911" s="6"/>
      <c r="I911" s="6"/>
      <c r="K911" s="5"/>
      <c r="L911" s="6"/>
    </row>
    <row r="912">
      <c r="F912" s="6"/>
      <c r="I912" s="6"/>
      <c r="K912" s="5"/>
      <c r="L912" s="6"/>
    </row>
    <row r="913">
      <c r="F913" s="6"/>
      <c r="I913" s="6"/>
      <c r="K913" s="5"/>
      <c r="L913" s="6"/>
    </row>
    <row r="914">
      <c r="F914" s="6"/>
      <c r="I914" s="6"/>
      <c r="K914" s="5"/>
      <c r="L914" s="6"/>
    </row>
    <row r="915">
      <c r="F915" s="6"/>
      <c r="I915" s="6"/>
      <c r="K915" s="5"/>
      <c r="L915" s="6"/>
    </row>
    <row r="916">
      <c r="F916" s="6"/>
      <c r="I916" s="6"/>
      <c r="K916" s="5"/>
      <c r="L916" s="6"/>
    </row>
    <row r="917">
      <c r="F917" s="6"/>
      <c r="I917" s="6"/>
      <c r="K917" s="5"/>
      <c r="L917" s="6"/>
    </row>
    <row r="918">
      <c r="F918" s="6"/>
      <c r="I918" s="6"/>
      <c r="K918" s="5"/>
      <c r="L918" s="6"/>
    </row>
    <row r="919">
      <c r="F919" s="6"/>
      <c r="I919" s="6"/>
      <c r="K919" s="5"/>
      <c r="L919" s="6"/>
    </row>
    <row r="920">
      <c r="F920" s="6"/>
      <c r="I920" s="6"/>
      <c r="K920" s="5"/>
      <c r="L920" s="6"/>
    </row>
    <row r="921">
      <c r="F921" s="6"/>
      <c r="I921" s="6"/>
      <c r="K921" s="5"/>
      <c r="L921" s="6"/>
    </row>
    <row r="922">
      <c r="F922" s="6"/>
      <c r="I922" s="6"/>
      <c r="K922" s="5"/>
      <c r="L922" s="6"/>
    </row>
    <row r="923">
      <c r="F923" s="6"/>
      <c r="I923" s="6"/>
      <c r="K923" s="5"/>
      <c r="L923" s="6"/>
    </row>
    <row r="924">
      <c r="F924" s="6"/>
      <c r="I924" s="6"/>
      <c r="K924" s="5"/>
      <c r="L924" s="6"/>
    </row>
    <row r="925">
      <c r="F925" s="6"/>
      <c r="I925" s="6"/>
      <c r="K925" s="5"/>
      <c r="L925" s="6"/>
    </row>
    <row r="926">
      <c r="F926" s="6"/>
      <c r="I926" s="6"/>
      <c r="K926" s="5"/>
      <c r="L926" s="6"/>
    </row>
    <row r="927">
      <c r="F927" s="6"/>
      <c r="I927" s="6"/>
      <c r="K927" s="5"/>
      <c r="L927" s="6"/>
    </row>
    <row r="928">
      <c r="F928" s="6"/>
      <c r="I928" s="6"/>
      <c r="K928" s="5"/>
      <c r="L928" s="6"/>
    </row>
    <row r="929">
      <c r="F929" s="6"/>
      <c r="I929" s="6"/>
      <c r="K929" s="5"/>
      <c r="L929" s="6"/>
    </row>
    <row r="930">
      <c r="F930" s="6"/>
      <c r="I930" s="6"/>
      <c r="K930" s="5"/>
      <c r="L930" s="6"/>
    </row>
    <row r="931">
      <c r="F931" s="6"/>
      <c r="I931" s="6"/>
      <c r="K931" s="5"/>
      <c r="L931" s="6"/>
    </row>
    <row r="932">
      <c r="F932" s="6"/>
      <c r="I932" s="6"/>
      <c r="K932" s="5"/>
      <c r="L932" s="6"/>
    </row>
    <row r="933">
      <c r="F933" s="6"/>
      <c r="I933" s="6"/>
      <c r="K933" s="5"/>
      <c r="L933" s="6"/>
    </row>
    <row r="934">
      <c r="F934" s="6"/>
      <c r="I934" s="6"/>
      <c r="K934" s="5"/>
      <c r="L934" s="6"/>
    </row>
    <row r="935">
      <c r="F935" s="6"/>
      <c r="I935" s="6"/>
      <c r="K935" s="5"/>
      <c r="L935" s="6"/>
    </row>
    <row r="936">
      <c r="F936" s="6"/>
      <c r="I936" s="6"/>
      <c r="K936" s="5"/>
      <c r="L936" s="6"/>
    </row>
    <row r="937">
      <c r="F937" s="6"/>
      <c r="I937" s="6"/>
      <c r="K937" s="5"/>
      <c r="L937" s="6"/>
    </row>
    <row r="938">
      <c r="F938" s="6"/>
      <c r="I938" s="6"/>
      <c r="K938" s="5"/>
      <c r="L938" s="6"/>
    </row>
    <row r="939">
      <c r="F939" s="6"/>
      <c r="I939" s="6"/>
      <c r="K939" s="5"/>
      <c r="L939" s="6"/>
    </row>
    <row r="940">
      <c r="F940" s="6"/>
      <c r="I940" s="6"/>
      <c r="K940" s="5"/>
      <c r="L940" s="6"/>
    </row>
    <row r="941">
      <c r="F941" s="6"/>
      <c r="I941" s="6"/>
      <c r="K941" s="5"/>
      <c r="L941" s="6"/>
    </row>
    <row r="942">
      <c r="F942" s="6"/>
      <c r="I942" s="6"/>
      <c r="K942" s="5"/>
      <c r="L942" s="6"/>
    </row>
    <row r="943">
      <c r="F943" s="6"/>
      <c r="I943" s="6"/>
      <c r="K943" s="5"/>
      <c r="L943" s="6"/>
    </row>
    <row r="944">
      <c r="F944" s="6"/>
      <c r="I944" s="6"/>
      <c r="K944" s="5"/>
      <c r="L944" s="6"/>
    </row>
    <row r="945">
      <c r="F945" s="6"/>
      <c r="I945" s="6"/>
      <c r="K945" s="5"/>
      <c r="L945" s="6"/>
    </row>
    <row r="946">
      <c r="F946" s="6"/>
      <c r="I946" s="6"/>
      <c r="K946" s="5"/>
      <c r="L946" s="6"/>
    </row>
    <row r="947">
      <c r="F947" s="6"/>
      <c r="I947" s="6"/>
      <c r="K947" s="5"/>
      <c r="L947" s="6"/>
    </row>
    <row r="948">
      <c r="F948" s="6"/>
      <c r="I948" s="6"/>
      <c r="K948" s="5"/>
      <c r="L948" s="6"/>
    </row>
    <row r="949">
      <c r="F949" s="6"/>
      <c r="I949" s="6"/>
      <c r="K949" s="5"/>
      <c r="L949" s="6"/>
    </row>
    <row r="950">
      <c r="F950" s="6"/>
      <c r="I950" s="6"/>
      <c r="K950" s="5"/>
      <c r="L950" s="6"/>
    </row>
    <row r="951">
      <c r="F951" s="6"/>
      <c r="I951" s="6"/>
      <c r="K951" s="5"/>
      <c r="L951" s="6"/>
    </row>
    <row r="952">
      <c r="F952" s="6"/>
      <c r="I952" s="6"/>
      <c r="K952" s="5"/>
      <c r="L952" s="6"/>
    </row>
    <row r="953">
      <c r="F953" s="6"/>
      <c r="I953" s="6"/>
      <c r="K953" s="5"/>
      <c r="L953" s="6"/>
    </row>
  </sheetData>
  <dataValidations>
    <dataValidation type="list" allowBlank="1" showErrorMessage="1" sqref="J2:J102">
      <formula1>"Yes,No"</formula1>
    </dataValidation>
    <dataValidation type="list" allowBlank="1" showErrorMessage="1" sqref="E2:E102">
      <formula1>"Call,Put"</formula1>
    </dataValidation>
    <dataValidation type="list" allowBlank="1" showErrorMessage="1" sqref="H2:H102">
      <formula1>"Short Term,Hedge,45 Day,Long/Swing,Leaps"</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75"/>
  <cols>
    <col customWidth="1" min="8" max="8" width="16.0"/>
  </cols>
  <sheetData>
    <row r="1">
      <c r="A1" s="1" t="s">
        <v>0</v>
      </c>
      <c r="B1" s="1" t="s">
        <v>1</v>
      </c>
      <c r="C1" s="1" t="s">
        <v>2</v>
      </c>
      <c r="D1" s="1" t="s">
        <v>3</v>
      </c>
      <c r="E1" s="1" t="s">
        <v>4</v>
      </c>
      <c r="F1" s="2" t="s">
        <v>5</v>
      </c>
      <c r="G1" s="1" t="s">
        <v>6</v>
      </c>
      <c r="H1" s="1" t="s">
        <v>7</v>
      </c>
      <c r="I1" s="2" t="s">
        <v>8</v>
      </c>
      <c r="J1" s="1" t="s">
        <v>9</v>
      </c>
      <c r="K1" s="3" t="s">
        <v>10</v>
      </c>
      <c r="L1" s="2" t="s">
        <v>11</v>
      </c>
      <c r="M1" s="1" t="s">
        <v>12</v>
      </c>
    </row>
    <row r="2">
      <c r="A2" s="4">
        <v>45422.0</v>
      </c>
      <c r="B2" s="1" t="s">
        <v>72</v>
      </c>
      <c r="C2" s="4">
        <v>45422.0</v>
      </c>
      <c r="D2" s="1">
        <v>200.0</v>
      </c>
      <c r="E2" s="1" t="s">
        <v>20</v>
      </c>
      <c r="F2" s="2">
        <v>0.23</v>
      </c>
      <c r="G2" s="1">
        <v>5.0</v>
      </c>
      <c r="H2" s="1" t="s">
        <v>15</v>
      </c>
      <c r="I2" s="2">
        <v>1.8</v>
      </c>
      <c r="J2" s="1" t="s">
        <v>21</v>
      </c>
      <c r="K2" s="5">
        <f t="shared" ref="K2:K102" si="1">(I2-F2)/F2</f>
        <v>6.826086957</v>
      </c>
      <c r="L2" s="6">
        <f t="shared" ref="L2:L102" si="2">(G2*F2)*100</f>
        <v>115</v>
      </c>
      <c r="M2" s="6">
        <f t="shared" ref="M2:M102" si="3">((I2*G2)*100)-L2</f>
        <v>785</v>
      </c>
    </row>
    <row r="3">
      <c r="A3" s="4">
        <v>45422.0</v>
      </c>
      <c r="B3" s="1" t="s">
        <v>32</v>
      </c>
      <c r="C3" s="4">
        <v>45422.0</v>
      </c>
      <c r="D3" s="1">
        <v>521.0</v>
      </c>
      <c r="E3" s="1" t="s">
        <v>14</v>
      </c>
      <c r="F3" s="2">
        <v>0.84</v>
      </c>
      <c r="G3" s="1">
        <v>6.0</v>
      </c>
      <c r="H3" s="1" t="s">
        <v>15</v>
      </c>
      <c r="I3" s="2">
        <v>0.87</v>
      </c>
      <c r="J3" s="1" t="s">
        <v>21</v>
      </c>
      <c r="K3" s="5">
        <f t="shared" si="1"/>
        <v>0.03571428571</v>
      </c>
      <c r="L3" s="6">
        <f t="shared" si="2"/>
        <v>504</v>
      </c>
      <c r="M3" s="6">
        <f t="shared" si="3"/>
        <v>18</v>
      </c>
    </row>
    <row r="4">
      <c r="A4" s="4">
        <v>45422.0</v>
      </c>
      <c r="B4" s="1" t="s">
        <v>32</v>
      </c>
      <c r="C4" s="4">
        <v>45422.0</v>
      </c>
      <c r="D4" s="1">
        <v>520.0</v>
      </c>
      <c r="E4" s="1" t="s">
        <v>14</v>
      </c>
      <c r="F4" s="2">
        <v>0.8</v>
      </c>
      <c r="G4" s="1">
        <v>6.0</v>
      </c>
      <c r="H4" s="1" t="s">
        <v>18</v>
      </c>
      <c r="I4" s="2">
        <v>0.25</v>
      </c>
      <c r="J4" s="1" t="s">
        <v>16</v>
      </c>
      <c r="K4" s="5">
        <f t="shared" si="1"/>
        <v>-0.6875</v>
      </c>
      <c r="L4" s="6">
        <f t="shared" si="2"/>
        <v>480</v>
      </c>
      <c r="M4" s="6">
        <f t="shared" si="3"/>
        <v>-330</v>
      </c>
    </row>
    <row r="5">
      <c r="A5" s="4">
        <v>45422.0</v>
      </c>
      <c r="B5" s="1" t="s">
        <v>51</v>
      </c>
      <c r="C5" s="4">
        <v>45422.0</v>
      </c>
      <c r="D5" s="1">
        <v>455.0</v>
      </c>
      <c r="E5" s="1" t="s">
        <v>20</v>
      </c>
      <c r="F5" s="2">
        <v>1.2</v>
      </c>
      <c r="G5" s="1">
        <v>3.0</v>
      </c>
      <c r="H5" s="1" t="s">
        <v>15</v>
      </c>
      <c r="I5" s="2">
        <v>1.1</v>
      </c>
      <c r="J5" s="1" t="s">
        <v>16</v>
      </c>
      <c r="K5" s="5">
        <f t="shared" si="1"/>
        <v>-0.08333333333</v>
      </c>
      <c r="L5" s="6">
        <f t="shared" si="2"/>
        <v>360</v>
      </c>
      <c r="M5" s="6">
        <f t="shared" si="3"/>
        <v>-30</v>
      </c>
    </row>
    <row r="6">
      <c r="B6" s="1" t="s">
        <v>13</v>
      </c>
      <c r="C6" s="4">
        <v>45422.0</v>
      </c>
      <c r="D6" s="1">
        <v>905.0</v>
      </c>
      <c r="E6" s="1" t="s">
        <v>20</v>
      </c>
      <c r="F6" s="2">
        <v>1.04</v>
      </c>
      <c r="G6" s="1">
        <v>2.0</v>
      </c>
      <c r="H6" s="1" t="s">
        <v>15</v>
      </c>
      <c r="I6" s="2">
        <v>0.25</v>
      </c>
      <c r="J6" s="1" t="s">
        <v>16</v>
      </c>
      <c r="K6" s="5">
        <f t="shared" si="1"/>
        <v>-0.7596153846</v>
      </c>
      <c r="L6" s="6">
        <f t="shared" si="2"/>
        <v>208</v>
      </c>
      <c r="M6" s="6">
        <f t="shared" si="3"/>
        <v>-158</v>
      </c>
    </row>
    <row r="7">
      <c r="B7" s="1" t="s">
        <v>22</v>
      </c>
      <c r="C7" s="4">
        <v>45422.0</v>
      </c>
      <c r="D7" s="1">
        <v>170.0</v>
      </c>
      <c r="E7" s="1" t="s">
        <v>20</v>
      </c>
      <c r="F7" s="2">
        <v>0.32</v>
      </c>
      <c r="G7" s="1">
        <v>10.0</v>
      </c>
      <c r="H7" s="1" t="s">
        <v>15</v>
      </c>
      <c r="I7" s="2">
        <v>0.1</v>
      </c>
      <c r="J7" s="1" t="s">
        <v>16</v>
      </c>
      <c r="K7" s="5">
        <f t="shared" si="1"/>
        <v>-0.6875</v>
      </c>
      <c r="L7" s="6">
        <f t="shared" si="2"/>
        <v>320</v>
      </c>
      <c r="M7" s="6">
        <f t="shared" si="3"/>
        <v>-220</v>
      </c>
    </row>
    <row r="8">
      <c r="B8" s="1" t="s">
        <v>32</v>
      </c>
      <c r="C8" s="4">
        <v>45426.0</v>
      </c>
      <c r="D8" s="1">
        <v>520.0</v>
      </c>
      <c r="E8" s="1" t="s">
        <v>14</v>
      </c>
      <c r="F8" s="2">
        <v>1.6</v>
      </c>
      <c r="G8" s="1">
        <v>4.0</v>
      </c>
      <c r="H8" s="1" t="s">
        <v>18</v>
      </c>
      <c r="I8" s="6">
        <f>(1.06)</f>
        <v>1.06</v>
      </c>
      <c r="J8" s="1" t="s">
        <v>16</v>
      </c>
      <c r="K8" s="5">
        <f t="shared" si="1"/>
        <v>-0.3375</v>
      </c>
      <c r="L8" s="6">
        <f t="shared" si="2"/>
        <v>640</v>
      </c>
      <c r="M8" s="6">
        <f t="shared" si="3"/>
        <v>-216</v>
      </c>
    </row>
    <row r="9">
      <c r="B9" s="1" t="s">
        <v>31</v>
      </c>
      <c r="C9" s="4">
        <v>45426.0</v>
      </c>
      <c r="D9" s="1">
        <v>439.0</v>
      </c>
      <c r="E9" s="1" t="s">
        <v>14</v>
      </c>
      <c r="F9" s="2">
        <v>2.0</v>
      </c>
      <c r="G9" s="1">
        <v>4.0</v>
      </c>
      <c r="H9" s="1" t="s">
        <v>18</v>
      </c>
      <c r="I9" s="2">
        <v>1.0</v>
      </c>
      <c r="J9" s="1" t="s">
        <v>16</v>
      </c>
      <c r="K9" s="5">
        <f t="shared" si="1"/>
        <v>-0.5</v>
      </c>
      <c r="L9" s="6">
        <f t="shared" si="2"/>
        <v>800</v>
      </c>
      <c r="M9" s="6">
        <f t="shared" si="3"/>
        <v>-400</v>
      </c>
    </row>
    <row r="10">
      <c r="B10" s="1" t="s">
        <v>72</v>
      </c>
      <c r="C10" s="4">
        <v>45464.0</v>
      </c>
      <c r="D10" s="1">
        <v>210.0</v>
      </c>
      <c r="E10" s="1" t="s">
        <v>20</v>
      </c>
      <c r="F10" s="2">
        <v>1.24</v>
      </c>
      <c r="G10" s="1">
        <v>10.0</v>
      </c>
      <c r="H10" s="1" t="s">
        <v>27</v>
      </c>
      <c r="I10" s="2">
        <v>1.2</v>
      </c>
      <c r="J10" s="1" t="s">
        <v>16</v>
      </c>
      <c r="K10" s="5">
        <f t="shared" si="1"/>
        <v>-0.03225806452</v>
      </c>
      <c r="L10" s="6">
        <f t="shared" si="2"/>
        <v>1240</v>
      </c>
      <c r="M10" s="6">
        <f t="shared" si="3"/>
        <v>-40</v>
      </c>
    </row>
    <row r="11">
      <c r="B11" s="1" t="s">
        <v>47</v>
      </c>
      <c r="C11" s="4">
        <v>45464.0</v>
      </c>
      <c r="D11" s="1">
        <v>40.0</v>
      </c>
      <c r="E11" s="1" t="s">
        <v>20</v>
      </c>
      <c r="F11" s="2">
        <v>0.28</v>
      </c>
      <c r="G11" s="1">
        <v>15.0</v>
      </c>
      <c r="H11" s="1" t="s">
        <v>27</v>
      </c>
      <c r="I11" s="2">
        <v>0.15</v>
      </c>
      <c r="J11" s="1" t="s">
        <v>16</v>
      </c>
      <c r="K11" s="5">
        <f t="shared" si="1"/>
        <v>-0.4642857143</v>
      </c>
      <c r="L11" s="6">
        <f t="shared" si="2"/>
        <v>420</v>
      </c>
      <c r="M11" s="6">
        <f t="shared" si="3"/>
        <v>-195</v>
      </c>
    </row>
    <row r="12">
      <c r="B12" s="1" t="s">
        <v>47</v>
      </c>
      <c r="C12" s="4">
        <v>45429.0</v>
      </c>
      <c r="D12" s="1">
        <v>36.0</v>
      </c>
      <c r="E12" s="1" t="s">
        <v>20</v>
      </c>
      <c r="F12" s="2">
        <v>0.43</v>
      </c>
      <c r="G12" s="1">
        <v>10.0</v>
      </c>
      <c r="H12" s="1" t="s">
        <v>27</v>
      </c>
      <c r="I12" s="6">
        <f>((0.49*3)+(3*0.43)+(4-0.47))/G12</f>
        <v>0.629</v>
      </c>
      <c r="J12" s="1" t="s">
        <v>21</v>
      </c>
      <c r="K12" s="5">
        <f t="shared" si="1"/>
        <v>0.4627906977</v>
      </c>
      <c r="L12" s="6">
        <f t="shared" si="2"/>
        <v>430</v>
      </c>
      <c r="M12" s="6">
        <f t="shared" si="3"/>
        <v>199</v>
      </c>
    </row>
    <row r="13">
      <c r="A13" s="4">
        <v>45425.0</v>
      </c>
      <c r="B13" s="1" t="s">
        <v>54</v>
      </c>
      <c r="C13" s="4">
        <v>45436.0</v>
      </c>
      <c r="D13" s="1">
        <v>24.0</v>
      </c>
      <c r="E13" s="1" t="s">
        <v>20</v>
      </c>
      <c r="F13" s="2">
        <v>6.7</v>
      </c>
      <c r="G13" s="1">
        <v>2.0</v>
      </c>
      <c r="H13" s="1" t="s">
        <v>27</v>
      </c>
      <c r="I13" s="6">
        <f>3</f>
        <v>3</v>
      </c>
      <c r="J13" s="1" t="s">
        <v>16</v>
      </c>
      <c r="K13" s="5">
        <f t="shared" si="1"/>
        <v>-0.552238806</v>
      </c>
      <c r="L13" s="6">
        <f t="shared" si="2"/>
        <v>1340</v>
      </c>
      <c r="M13" s="6">
        <f t="shared" si="3"/>
        <v>-740</v>
      </c>
    </row>
    <row r="14">
      <c r="B14" s="1" t="s">
        <v>73</v>
      </c>
      <c r="C14" s="4">
        <v>45464.0</v>
      </c>
      <c r="D14" s="1">
        <v>10.0</v>
      </c>
      <c r="E14" s="1" t="s">
        <v>20</v>
      </c>
      <c r="F14" s="2">
        <v>0.84</v>
      </c>
      <c r="G14" s="1">
        <v>20.0</v>
      </c>
      <c r="H14" s="1" t="s">
        <v>27</v>
      </c>
      <c r="I14" s="6">
        <f>0.45</f>
        <v>0.45</v>
      </c>
      <c r="J14" s="1" t="s">
        <v>16</v>
      </c>
      <c r="K14" s="5">
        <f t="shared" si="1"/>
        <v>-0.4642857143</v>
      </c>
      <c r="L14" s="6">
        <f t="shared" si="2"/>
        <v>1680</v>
      </c>
      <c r="M14" s="6">
        <f t="shared" si="3"/>
        <v>-780</v>
      </c>
    </row>
    <row r="15">
      <c r="B15" s="1" t="s">
        <v>73</v>
      </c>
      <c r="C15" s="4">
        <v>45436.0</v>
      </c>
      <c r="D15" s="1">
        <v>6.5</v>
      </c>
      <c r="E15" s="1" t="s">
        <v>20</v>
      </c>
      <c r="F15" s="2">
        <v>0.94</v>
      </c>
      <c r="G15" s="1">
        <v>10.0</v>
      </c>
      <c r="H15" s="1" t="s">
        <v>15</v>
      </c>
      <c r="I15" s="2">
        <v>4.95</v>
      </c>
      <c r="J15" s="1" t="s">
        <v>21</v>
      </c>
      <c r="K15" s="5">
        <f t="shared" si="1"/>
        <v>4.265957447</v>
      </c>
      <c r="L15" s="6">
        <f t="shared" si="2"/>
        <v>940</v>
      </c>
      <c r="M15" s="6">
        <f t="shared" si="3"/>
        <v>4010</v>
      </c>
    </row>
    <row r="16">
      <c r="A16" s="4">
        <v>45426.0</v>
      </c>
      <c r="B16" s="1" t="s">
        <v>73</v>
      </c>
      <c r="C16" s="4">
        <v>45429.0</v>
      </c>
      <c r="D16" s="1">
        <v>11.0</v>
      </c>
      <c r="E16" s="1" t="s">
        <v>20</v>
      </c>
      <c r="F16" s="2">
        <v>2.6</v>
      </c>
      <c r="G16" s="1">
        <v>4.0</v>
      </c>
      <c r="H16" s="1" t="s">
        <v>15</v>
      </c>
      <c r="I16" s="6">
        <f t="shared" ref="I16:I17" si="4">1.2</f>
        <v>1.2</v>
      </c>
      <c r="J16" s="1" t="s">
        <v>16</v>
      </c>
      <c r="K16" s="5">
        <f t="shared" si="1"/>
        <v>-0.5384615385</v>
      </c>
      <c r="L16" s="6">
        <f t="shared" si="2"/>
        <v>1040</v>
      </c>
      <c r="M16" s="6">
        <f t="shared" si="3"/>
        <v>-560</v>
      </c>
    </row>
    <row r="17">
      <c r="B17" s="1" t="s">
        <v>73</v>
      </c>
      <c r="C17" s="4">
        <v>45429.0</v>
      </c>
      <c r="D17" s="1">
        <v>12.5</v>
      </c>
      <c r="E17" s="1" t="s">
        <v>20</v>
      </c>
      <c r="F17" s="2">
        <f>((2.75*4)+(3*1))/G17</f>
        <v>2</v>
      </c>
      <c r="G17" s="1">
        <f>4+3</f>
        <v>7</v>
      </c>
      <c r="H17" s="1" t="s">
        <v>15</v>
      </c>
      <c r="I17" s="6">
        <f t="shared" si="4"/>
        <v>1.2</v>
      </c>
      <c r="J17" s="1" t="s">
        <v>16</v>
      </c>
      <c r="K17" s="5">
        <f t="shared" si="1"/>
        <v>-0.4</v>
      </c>
      <c r="L17" s="6">
        <f t="shared" si="2"/>
        <v>1400</v>
      </c>
      <c r="M17" s="6">
        <f t="shared" si="3"/>
        <v>-560</v>
      </c>
    </row>
    <row r="18">
      <c r="B18" s="1" t="s">
        <v>73</v>
      </c>
      <c r="C18" s="4">
        <v>45429.0</v>
      </c>
      <c r="D18" s="1">
        <v>8.0</v>
      </c>
      <c r="E18" s="1" t="s">
        <v>20</v>
      </c>
      <c r="F18" s="2">
        <v>1.52</v>
      </c>
      <c r="G18" s="1">
        <v>3.0</v>
      </c>
      <c r="H18" s="1" t="s">
        <v>15</v>
      </c>
      <c r="I18" s="2">
        <v>1.0</v>
      </c>
      <c r="J18" s="1" t="s">
        <v>16</v>
      </c>
      <c r="K18" s="5">
        <f t="shared" si="1"/>
        <v>-0.3421052632</v>
      </c>
      <c r="L18" s="6">
        <f t="shared" si="2"/>
        <v>456</v>
      </c>
      <c r="M18" s="6">
        <f t="shared" si="3"/>
        <v>-156</v>
      </c>
    </row>
    <row r="19">
      <c r="B19" s="1" t="s">
        <v>74</v>
      </c>
      <c r="C19" s="4">
        <v>45464.0</v>
      </c>
      <c r="D19" s="1">
        <v>390.0</v>
      </c>
      <c r="E19" s="1" t="s">
        <v>14</v>
      </c>
      <c r="F19" s="2">
        <v>3.45</v>
      </c>
      <c r="G19" s="1">
        <v>2.0</v>
      </c>
      <c r="H19" s="1" t="s">
        <v>18</v>
      </c>
      <c r="I19" s="2">
        <v>9.32</v>
      </c>
      <c r="J19" s="1" t="s">
        <v>21</v>
      </c>
      <c r="K19" s="5">
        <f t="shared" si="1"/>
        <v>1.701449275</v>
      </c>
      <c r="L19" s="6">
        <f t="shared" si="2"/>
        <v>690</v>
      </c>
      <c r="M19" s="6">
        <f t="shared" si="3"/>
        <v>1174</v>
      </c>
    </row>
    <row r="20">
      <c r="A20" s="4">
        <v>45427.0</v>
      </c>
      <c r="B20" s="1" t="s">
        <v>25</v>
      </c>
      <c r="C20" s="4">
        <v>45429.0</v>
      </c>
      <c r="D20" s="1">
        <v>900.0</v>
      </c>
      <c r="E20" s="1" t="s">
        <v>20</v>
      </c>
      <c r="F20" s="2">
        <v>5.25</v>
      </c>
      <c r="G20" s="1">
        <v>1.0</v>
      </c>
      <c r="H20" s="1" t="s">
        <v>15</v>
      </c>
      <c r="I20" s="2">
        <v>20.25</v>
      </c>
      <c r="J20" s="1" t="s">
        <v>21</v>
      </c>
      <c r="K20" s="5">
        <f t="shared" si="1"/>
        <v>2.857142857</v>
      </c>
      <c r="L20" s="6">
        <f t="shared" si="2"/>
        <v>525</v>
      </c>
      <c r="M20" s="6">
        <f t="shared" si="3"/>
        <v>1500</v>
      </c>
    </row>
    <row r="21">
      <c r="B21" s="1" t="s">
        <v>55</v>
      </c>
      <c r="C21" s="4">
        <v>45429.0</v>
      </c>
      <c r="D21" s="1">
        <v>26.5</v>
      </c>
      <c r="E21" s="1" t="s">
        <v>20</v>
      </c>
      <c r="F21" s="2">
        <v>0.23</v>
      </c>
      <c r="G21" s="1">
        <v>10.0</v>
      </c>
      <c r="H21" s="1" t="s">
        <v>15</v>
      </c>
      <c r="I21" s="2">
        <f>((0.32*3)+(0.51*3)+(4*0.68))/G21</f>
        <v>0.521</v>
      </c>
      <c r="J21" s="1" t="s">
        <v>21</v>
      </c>
      <c r="K21" s="5">
        <f t="shared" si="1"/>
        <v>1.265217391</v>
      </c>
      <c r="L21" s="6">
        <f t="shared" si="2"/>
        <v>230</v>
      </c>
      <c r="M21" s="6">
        <f t="shared" si="3"/>
        <v>291</v>
      </c>
    </row>
    <row r="22">
      <c r="B22" s="1" t="s">
        <v>13</v>
      </c>
      <c r="C22" s="4">
        <v>45429.0</v>
      </c>
      <c r="D22" s="1">
        <v>950.0</v>
      </c>
      <c r="E22" s="1" t="s">
        <v>20</v>
      </c>
      <c r="F22" s="2">
        <v>5.3</v>
      </c>
      <c r="G22" s="1">
        <v>1.0</v>
      </c>
      <c r="H22" s="1" t="s">
        <v>15</v>
      </c>
      <c r="I22" s="6">
        <f>3</f>
        <v>3</v>
      </c>
      <c r="J22" s="1" t="s">
        <v>16</v>
      </c>
      <c r="K22" s="5">
        <f t="shared" si="1"/>
        <v>-0.4339622642</v>
      </c>
      <c r="L22" s="6">
        <f t="shared" si="2"/>
        <v>530</v>
      </c>
      <c r="M22" s="6">
        <f t="shared" si="3"/>
        <v>-230</v>
      </c>
    </row>
    <row r="23">
      <c r="B23" s="1" t="s">
        <v>52</v>
      </c>
      <c r="C23" s="4">
        <v>45429.0</v>
      </c>
      <c r="D23" s="1">
        <v>310.0</v>
      </c>
      <c r="E23" s="1" t="s">
        <v>20</v>
      </c>
      <c r="F23" s="2">
        <v>2.11</v>
      </c>
      <c r="G23" s="1">
        <v>2.0</v>
      </c>
      <c r="H23" s="1" t="s">
        <v>15</v>
      </c>
      <c r="I23" s="2">
        <v>5.6</v>
      </c>
      <c r="J23" s="1" t="s">
        <v>21</v>
      </c>
      <c r="K23" s="5">
        <f t="shared" si="1"/>
        <v>1.654028436</v>
      </c>
      <c r="L23" s="6">
        <f t="shared" si="2"/>
        <v>422</v>
      </c>
      <c r="M23" s="6">
        <f t="shared" si="3"/>
        <v>698</v>
      </c>
    </row>
    <row r="24">
      <c r="B24" s="1" t="s">
        <v>17</v>
      </c>
      <c r="C24" s="4">
        <v>45429.0</v>
      </c>
      <c r="D24" s="1">
        <v>157.5</v>
      </c>
      <c r="E24" s="1" t="s">
        <v>20</v>
      </c>
      <c r="F24" s="2">
        <v>1.15</v>
      </c>
      <c r="G24" s="1">
        <v>3.0</v>
      </c>
      <c r="H24" s="1" t="s">
        <v>15</v>
      </c>
      <c r="I24" s="6">
        <f>((2.5+2.81+6.05)/G24)</f>
        <v>3.786666667</v>
      </c>
      <c r="J24" s="1" t="s">
        <v>21</v>
      </c>
      <c r="K24" s="5">
        <f t="shared" si="1"/>
        <v>2.292753623</v>
      </c>
      <c r="L24" s="6">
        <f t="shared" si="2"/>
        <v>345</v>
      </c>
      <c r="M24" s="6">
        <f t="shared" si="3"/>
        <v>791</v>
      </c>
    </row>
    <row r="25">
      <c r="B25" s="1" t="s">
        <v>25</v>
      </c>
      <c r="C25" s="4">
        <v>45429.0</v>
      </c>
      <c r="D25" s="1">
        <v>950.0</v>
      </c>
      <c r="E25" s="1" t="s">
        <v>20</v>
      </c>
      <c r="F25" s="2">
        <v>3.25</v>
      </c>
      <c r="G25" s="1">
        <v>1.0</v>
      </c>
      <c r="H25" s="1" t="s">
        <v>15</v>
      </c>
      <c r="I25" s="2">
        <v>15.0</v>
      </c>
      <c r="J25" s="1" t="s">
        <v>21</v>
      </c>
      <c r="K25" s="5">
        <f t="shared" si="1"/>
        <v>3.615384615</v>
      </c>
      <c r="L25" s="6">
        <f t="shared" si="2"/>
        <v>325</v>
      </c>
      <c r="M25" s="6">
        <f t="shared" si="3"/>
        <v>1175</v>
      </c>
    </row>
    <row r="26">
      <c r="B26" s="1" t="s">
        <v>31</v>
      </c>
      <c r="C26" s="4">
        <v>45428.0</v>
      </c>
      <c r="D26" s="1">
        <v>451.0</v>
      </c>
      <c r="E26" s="1" t="s">
        <v>20</v>
      </c>
      <c r="F26" s="2">
        <v>1.48</v>
      </c>
      <c r="G26" s="1">
        <v>3.0</v>
      </c>
      <c r="H26" s="1" t="s">
        <v>15</v>
      </c>
      <c r="I26" s="6">
        <f>((2*1.97)+(1*2.77))/G26</f>
        <v>2.236666667</v>
      </c>
      <c r="J26" s="1" t="s">
        <v>21</v>
      </c>
      <c r="K26" s="5">
        <f t="shared" si="1"/>
        <v>0.5112612613</v>
      </c>
      <c r="L26" s="6">
        <f t="shared" si="2"/>
        <v>444</v>
      </c>
      <c r="M26" s="6">
        <f t="shared" si="3"/>
        <v>227</v>
      </c>
    </row>
    <row r="27">
      <c r="B27" s="1" t="s">
        <v>72</v>
      </c>
      <c r="C27" s="4">
        <v>45429.0</v>
      </c>
      <c r="D27" s="1">
        <v>200.0</v>
      </c>
      <c r="E27" s="1" t="s">
        <v>20</v>
      </c>
      <c r="F27" s="2">
        <v>1.42</v>
      </c>
      <c r="G27" s="1">
        <v>3.0</v>
      </c>
      <c r="H27" s="1" t="s">
        <v>15</v>
      </c>
      <c r="I27" s="6">
        <f>((2.65*2)+(3.05)/G27)</f>
        <v>6.316666667</v>
      </c>
      <c r="J27" s="1" t="s">
        <v>21</v>
      </c>
      <c r="K27" s="5">
        <f t="shared" si="1"/>
        <v>3.448356808</v>
      </c>
      <c r="L27" s="6">
        <f t="shared" si="2"/>
        <v>426</v>
      </c>
      <c r="M27" s="6">
        <f t="shared" si="3"/>
        <v>1469</v>
      </c>
    </row>
    <row r="28">
      <c r="B28" s="1" t="s">
        <v>72</v>
      </c>
      <c r="C28" s="4">
        <v>45429.0</v>
      </c>
      <c r="D28" s="1">
        <v>202.5</v>
      </c>
      <c r="E28" s="1" t="s">
        <v>20</v>
      </c>
      <c r="F28" s="2">
        <v>0.4</v>
      </c>
      <c r="G28" s="1">
        <v>10.0</v>
      </c>
      <c r="H28" s="1" t="s">
        <v>15</v>
      </c>
      <c r="I28" s="6">
        <f>((2*1.15)+(4*1.85)+(2*2))/G28</f>
        <v>1.37</v>
      </c>
      <c r="J28" s="1" t="s">
        <v>21</v>
      </c>
      <c r="K28" s="5">
        <f t="shared" si="1"/>
        <v>2.425</v>
      </c>
      <c r="L28" s="6">
        <f t="shared" si="2"/>
        <v>400</v>
      </c>
      <c r="M28" s="6">
        <f t="shared" si="3"/>
        <v>970</v>
      </c>
    </row>
    <row r="29">
      <c r="B29" s="1" t="s">
        <v>39</v>
      </c>
      <c r="C29" s="4">
        <v>45429.0</v>
      </c>
      <c r="D29" s="1">
        <v>119.0</v>
      </c>
      <c r="E29" s="1" t="s">
        <v>20</v>
      </c>
      <c r="F29" s="2">
        <v>0.43</v>
      </c>
      <c r="G29" s="1">
        <v>10.0</v>
      </c>
      <c r="H29" s="1" t="s">
        <v>15</v>
      </c>
      <c r="I29" s="6">
        <f>((5*0.71)+(5*0.64))/G29</f>
        <v>0.675</v>
      </c>
      <c r="J29" s="1" t="s">
        <v>21</v>
      </c>
      <c r="K29" s="5">
        <f t="shared" si="1"/>
        <v>0.5697674419</v>
      </c>
      <c r="L29" s="6">
        <f t="shared" si="2"/>
        <v>430</v>
      </c>
      <c r="M29" s="6">
        <f t="shared" si="3"/>
        <v>245</v>
      </c>
    </row>
    <row r="30">
      <c r="B30" s="1" t="s">
        <v>39</v>
      </c>
      <c r="C30" s="4">
        <v>45436.0</v>
      </c>
      <c r="D30" s="1">
        <v>119.0</v>
      </c>
      <c r="E30" s="1" t="s">
        <v>20</v>
      </c>
      <c r="F30" s="2">
        <v>1.13</v>
      </c>
      <c r="G30" s="1">
        <v>10.0</v>
      </c>
      <c r="H30" s="1" t="s">
        <v>27</v>
      </c>
      <c r="I30" s="2">
        <v>1.6</v>
      </c>
      <c r="J30" s="1" t="s">
        <v>21</v>
      </c>
      <c r="K30" s="5">
        <f t="shared" si="1"/>
        <v>0.4159292035</v>
      </c>
      <c r="L30" s="6">
        <f t="shared" si="2"/>
        <v>1130</v>
      </c>
      <c r="M30" s="6">
        <f t="shared" si="3"/>
        <v>470</v>
      </c>
    </row>
    <row r="31">
      <c r="B31" s="1" t="s">
        <v>25</v>
      </c>
      <c r="C31" s="4">
        <v>45429.0</v>
      </c>
      <c r="D31" s="1">
        <v>1000.0</v>
      </c>
      <c r="E31" s="1" t="s">
        <v>20</v>
      </c>
      <c r="F31" s="2">
        <f>(2.8+3.95+2.4)/G31</f>
        <v>3.05</v>
      </c>
      <c r="G31" s="1">
        <v>3.0</v>
      </c>
      <c r="H31" s="1" t="s">
        <v>15</v>
      </c>
      <c r="I31" s="2">
        <v>1.5</v>
      </c>
      <c r="J31" s="1" t="s">
        <v>16</v>
      </c>
      <c r="K31" s="5">
        <f t="shared" si="1"/>
        <v>-0.5081967213</v>
      </c>
      <c r="L31" s="6">
        <f t="shared" si="2"/>
        <v>915</v>
      </c>
      <c r="M31" s="6">
        <f t="shared" si="3"/>
        <v>-465</v>
      </c>
    </row>
    <row r="32">
      <c r="B32" s="1" t="s">
        <v>17</v>
      </c>
      <c r="C32" s="4">
        <v>45429.0</v>
      </c>
      <c r="D32" s="1">
        <v>160.0</v>
      </c>
      <c r="E32" s="1" t="s">
        <v>20</v>
      </c>
      <c r="F32" s="2">
        <v>0.92</v>
      </c>
      <c r="G32" s="1">
        <v>5.0</v>
      </c>
      <c r="H32" s="1" t="s">
        <v>15</v>
      </c>
      <c r="I32" s="6">
        <f>((3*3.75)+(4.55)+(5.25))/G32</f>
        <v>4.21</v>
      </c>
      <c r="J32" s="1" t="s">
        <v>21</v>
      </c>
      <c r="K32" s="5">
        <f t="shared" si="1"/>
        <v>3.576086957</v>
      </c>
      <c r="L32" s="6">
        <f t="shared" si="2"/>
        <v>460</v>
      </c>
      <c r="M32" s="6">
        <f t="shared" si="3"/>
        <v>1645</v>
      </c>
    </row>
    <row r="33">
      <c r="B33" s="1" t="s">
        <v>72</v>
      </c>
      <c r="C33" s="4">
        <v>45429.0</v>
      </c>
      <c r="D33" s="1">
        <v>197.5</v>
      </c>
      <c r="E33" s="1" t="s">
        <v>14</v>
      </c>
      <c r="F33" s="2">
        <v>0.25</v>
      </c>
      <c r="G33" s="1">
        <v>10.0</v>
      </c>
      <c r="H33" s="1" t="s">
        <v>18</v>
      </c>
      <c r="I33" s="2">
        <v>0.1</v>
      </c>
      <c r="J33" s="1" t="s">
        <v>16</v>
      </c>
      <c r="K33" s="5">
        <f t="shared" si="1"/>
        <v>-0.6</v>
      </c>
      <c r="L33" s="6">
        <f t="shared" si="2"/>
        <v>250</v>
      </c>
      <c r="M33" s="6">
        <f t="shared" si="3"/>
        <v>-150</v>
      </c>
    </row>
    <row r="34">
      <c r="B34" s="1" t="s">
        <v>24</v>
      </c>
      <c r="C34" s="4">
        <v>45429.0</v>
      </c>
      <c r="D34" s="1">
        <v>187.5</v>
      </c>
      <c r="E34" s="1" t="s">
        <v>20</v>
      </c>
      <c r="F34" s="2">
        <v>0.65</v>
      </c>
      <c r="G34" s="1">
        <v>5.0</v>
      </c>
      <c r="H34" s="1" t="s">
        <v>15</v>
      </c>
      <c r="I34" s="2">
        <v>0.3</v>
      </c>
      <c r="J34" s="1" t="s">
        <v>16</v>
      </c>
      <c r="K34" s="5">
        <f t="shared" si="1"/>
        <v>-0.5384615385</v>
      </c>
      <c r="L34" s="6">
        <f t="shared" si="2"/>
        <v>325</v>
      </c>
      <c r="M34" s="6">
        <f t="shared" si="3"/>
        <v>-175</v>
      </c>
    </row>
    <row r="35">
      <c r="B35" s="1" t="s">
        <v>47</v>
      </c>
      <c r="C35" s="4">
        <v>45429.0</v>
      </c>
      <c r="D35" s="1">
        <v>36.0</v>
      </c>
      <c r="E35" s="1" t="s">
        <v>14</v>
      </c>
      <c r="F35" s="2">
        <v>0.38</v>
      </c>
      <c r="G35" s="1">
        <v>10.0</v>
      </c>
      <c r="H35" s="1" t="s">
        <v>18</v>
      </c>
      <c r="I35" s="2">
        <v>0.15</v>
      </c>
      <c r="J35" s="1" t="s">
        <v>16</v>
      </c>
      <c r="K35" s="5">
        <f t="shared" si="1"/>
        <v>-0.6052631579</v>
      </c>
      <c r="L35" s="6">
        <f t="shared" si="2"/>
        <v>380</v>
      </c>
      <c r="M35" s="6">
        <f t="shared" si="3"/>
        <v>-230</v>
      </c>
    </row>
    <row r="36">
      <c r="B36" s="1" t="s">
        <v>25</v>
      </c>
      <c r="C36" s="4">
        <v>45429.0</v>
      </c>
      <c r="D36" s="1">
        <v>1050.0</v>
      </c>
      <c r="E36" s="1" t="s">
        <v>20</v>
      </c>
      <c r="F36" s="2">
        <f>(3.65)</f>
        <v>3.65</v>
      </c>
      <c r="G36" s="1">
        <v>1.0</v>
      </c>
      <c r="H36" s="1" t="s">
        <v>15</v>
      </c>
      <c r="I36" s="2">
        <v>8.2</v>
      </c>
      <c r="J36" s="1" t="s">
        <v>21</v>
      </c>
      <c r="K36" s="5">
        <f t="shared" si="1"/>
        <v>1.246575342</v>
      </c>
      <c r="L36" s="6">
        <f t="shared" si="2"/>
        <v>365</v>
      </c>
      <c r="M36" s="6">
        <f t="shared" si="3"/>
        <v>455</v>
      </c>
    </row>
    <row r="37">
      <c r="B37" s="1" t="s">
        <v>13</v>
      </c>
      <c r="C37" s="4">
        <v>45429.0</v>
      </c>
      <c r="D37" s="1">
        <v>970.0</v>
      </c>
      <c r="E37" s="1" t="s">
        <v>20</v>
      </c>
      <c r="F37" s="2">
        <v>3.6</v>
      </c>
      <c r="G37" s="1">
        <v>1.0</v>
      </c>
      <c r="H37" s="1" t="s">
        <v>15</v>
      </c>
      <c r="I37" s="2">
        <v>1.5</v>
      </c>
      <c r="J37" s="1" t="s">
        <v>16</v>
      </c>
      <c r="K37" s="5">
        <f t="shared" si="1"/>
        <v>-0.5833333333</v>
      </c>
      <c r="L37" s="6">
        <f t="shared" si="2"/>
        <v>360</v>
      </c>
      <c r="M37" s="6">
        <f t="shared" si="3"/>
        <v>-210</v>
      </c>
    </row>
    <row r="38">
      <c r="B38" s="1" t="s">
        <v>13</v>
      </c>
      <c r="C38" s="4">
        <v>45429.0</v>
      </c>
      <c r="D38" s="1">
        <v>980.0</v>
      </c>
      <c r="E38" s="1" t="s">
        <v>20</v>
      </c>
      <c r="F38" s="2">
        <v>2.11</v>
      </c>
      <c r="G38" s="1">
        <v>3.0</v>
      </c>
      <c r="H38" s="1" t="s">
        <v>15</v>
      </c>
      <c r="I38" s="6">
        <f>1.5</f>
        <v>1.5</v>
      </c>
      <c r="J38" s="1" t="s">
        <v>16</v>
      </c>
      <c r="K38" s="5">
        <f t="shared" si="1"/>
        <v>-0.2890995261</v>
      </c>
      <c r="L38" s="6">
        <f t="shared" si="2"/>
        <v>633</v>
      </c>
      <c r="M38" s="6">
        <f t="shared" si="3"/>
        <v>-183</v>
      </c>
    </row>
    <row r="39">
      <c r="A39" s="4">
        <v>45428.0</v>
      </c>
      <c r="B39" s="1" t="s">
        <v>13</v>
      </c>
      <c r="C39" s="4">
        <v>45429.0</v>
      </c>
      <c r="D39" s="1">
        <v>980.0</v>
      </c>
      <c r="E39" s="1" t="s">
        <v>20</v>
      </c>
      <c r="F39" s="2">
        <v>1.99</v>
      </c>
      <c r="G39" s="1">
        <v>2.0</v>
      </c>
      <c r="H39" s="1" t="s">
        <v>15</v>
      </c>
      <c r="I39" s="2">
        <v>1.0</v>
      </c>
      <c r="J39" s="1" t="s">
        <v>16</v>
      </c>
      <c r="K39" s="5">
        <f t="shared" si="1"/>
        <v>-0.4974874372</v>
      </c>
      <c r="L39" s="6">
        <f t="shared" si="2"/>
        <v>398</v>
      </c>
      <c r="M39" s="6">
        <f t="shared" si="3"/>
        <v>-198</v>
      </c>
    </row>
    <row r="40">
      <c r="B40" s="1" t="s">
        <v>75</v>
      </c>
      <c r="C40" s="4">
        <v>45429.0</v>
      </c>
      <c r="D40" s="1">
        <v>209.0</v>
      </c>
      <c r="E40" s="1" t="s">
        <v>20</v>
      </c>
      <c r="F40" s="2">
        <v>0.76</v>
      </c>
      <c r="G40" s="1">
        <v>6.0</v>
      </c>
      <c r="H40" s="1" t="s">
        <v>15</v>
      </c>
      <c r="I40" s="2">
        <v>0.47</v>
      </c>
      <c r="J40" s="1" t="s">
        <v>16</v>
      </c>
      <c r="K40" s="5">
        <f t="shared" si="1"/>
        <v>-0.3815789474</v>
      </c>
      <c r="L40" s="6">
        <f t="shared" si="2"/>
        <v>456</v>
      </c>
      <c r="M40" s="6">
        <f t="shared" si="3"/>
        <v>-174</v>
      </c>
    </row>
    <row r="41">
      <c r="B41" s="1" t="s">
        <v>17</v>
      </c>
      <c r="C41" s="4">
        <v>45429.0</v>
      </c>
      <c r="D41" s="1">
        <v>165.0</v>
      </c>
      <c r="E41" s="1" t="s">
        <v>20</v>
      </c>
      <c r="F41" s="2">
        <v>1.47</v>
      </c>
      <c r="G41" s="1">
        <v>3.0</v>
      </c>
      <c r="H41" s="1" t="s">
        <v>15</v>
      </c>
      <c r="I41" s="2">
        <v>3.5</v>
      </c>
      <c r="J41" s="1" t="s">
        <v>21</v>
      </c>
      <c r="K41" s="5">
        <f t="shared" si="1"/>
        <v>1.380952381</v>
      </c>
      <c r="L41" s="6">
        <f t="shared" si="2"/>
        <v>441</v>
      </c>
      <c r="M41" s="6">
        <f t="shared" si="3"/>
        <v>609</v>
      </c>
    </row>
    <row r="42">
      <c r="B42" s="1" t="s">
        <v>32</v>
      </c>
      <c r="C42" s="4">
        <v>45429.0</v>
      </c>
      <c r="D42" s="1">
        <v>528.0</v>
      </c>
      <c r="E42" s="1" t="s">
        <v>14</v>
      </c>
      <c r="F42" s="2">
        <v>0.73</v>
      </c>
      <c r="G42" s="1">
        <v>3.0</v>
      </c>
      <c r="H42" s="1" t="s">
        <v>18</v>
      </c>
      <c r="I42" s="2">
        <v>0.9</v>
      </c>
      <c r="J42" s="1" t="s">
        <v>21</v>
      </c>
      <c r="K42" s="5">
        <f t="shared" si="1"/>
        <v>0.2328767123</v>
      </c>
      <c r="L42" s="6">
        <f t="shared" si="2"/>
        <v>219</v>
      </c>
      <c r="M42" s="6">
        <f t="shared" si="3"/>
        <v>51</v>
      </c>
    </row>
    <row r="43">
      <c r="B43" s="1" t="s">
        <v>74</v>
      </c>
      <c r="C43" s="4">
        <v>45429.0</v>
      </c>
      <c r="D43" s="1">
        <v>399.0</v>
      </c>
      <c r="E43" s="1" t="s">
        <v>14</v>
      </c>
      <c r="F43" s="2">
        <v>0.9</v>
      </c>
      <c r="G43" s="1">
        <v>3.0</v>
      </c>
      <c r="H43" s="1" t="s">
        <v>18</v>
      </c>
      <c r="I43" s="2">
        <v>0.6</v>
      </c>
      <c r="J43" s="1" t="s">
        <v>16</v>
      </c>
      <c r="K43" s="5">
        <f t="shared" si="1"/>
        <v>-0.3333333333</v>
      </c>
      <c r="L43" s="6">
        <f t="shared" si="2"/>
        <v>270</v>
      </c>
      <c r="M43" s="6">
        <f t="shared" si="3"/>
        <v>-90</v>
      </c>
    </row>
    <row r="44">
      <c r="B44" s="1" t="s">
        <v>31</v>
      </c>
      <c r="C44" s="4">
        <v>45429.0</v>
      </c>
      <c r="D44" s="1">
        <v>452.0</v>
      </c>
      <c r="E44" s="1" t="s">
        <v>14</v>
      </c>
      <c r="F44" s="2">
        <v>1.1</v>
      </c>
      <c r="G44" s="1">
        <v>3.0</v>
      </c>
      <c r="H44" s="1" t="s">
        <v>18</v>
      </c>
      <c r="I44" s="2">
        <v>1.02</v>
      </c>
      <c r="J44" s="1" t="s">
        <v>16</v>
      </c>
      <c r="K44" s="5">
        <f t="shared" si="1"/>
        <v>-0.07272727273</v>
      </c>
      <c r="L44" s="6">
        <f t="shared" si="2"/>
        <v>330</v>
      </c>
      <c r="M44" s="6">
        <f t="shared" si="3"/>
        <v>-24</v>
      </c>
    </row>
    <row r="45">
      <c r="B45" s="1" t="s">
        <v>72</v>
      </c>
      <c r="C45" s="4">
        <v>45429.0</v>
      </c>
      <c r="D45" s="1">
        <v>202.5</v>
      </c>
      <c r="E45" s="1" t="s">
        <v>14</v>
      </c>
      <c r="F45" s="2">
        <v>0.94</v>
      </c>
      <c r="G45" s="1">
        <v>3.0</v>
      </c>
      <c r="H45" s="1" t="s">
        <v>15</v>
      </c>
      <c r="I45" s="2">
        <v>0.15</v>
      </c>
      <c r="J45" s="1" t="s">
        <v>16</v>
      </c>
      <c r="K45" s="5">
        <f t="shared" si="1"/>
        <v>-0.8404255319</v>
      </c>
      <c r="L45" s="6">
        <f t="shared" si="2"/>
        <v>282</v>
      </c>
      <c r="M45" s="6">
        <f t="shared" si="3"/>
        <v>-237</v>
      </c>
    </row>
    <row r="46">
      <c r="A46" s="4">
        <v>45429.0</v>
      </c>
      <c r="B46" s="1" t="s">
        <v>22</v>
      </c>
      <c r="C46" s="4">
        <v>45429.0</v>
      </c>
      <c r="D46" s="1">
        <v>177.5</v>
      </c>
      <c r="E46" s="1" t="s">
        <v>20</v>
      </c>
      <c r="F46" s="2">
        <v>1.07</v>
      </c>
      <c r="G46" s="1">
        <v>5.0</v>
      </c>
      <c r="H46" s="1" t="s">
        <v>15</v>
      </c>
      <c r="I46" s="6">
        <f>((2*2.12)+(3*2.15))/G46</f>
        <v>2.138</v>
      </c>
      <c r="J46" s="1" t="s">
        <v>21</v>
      </c>
      <c r="K46" s="5">
        <f t="shared" si="1"/>
        <v>0.9981308411</v>
      </c>
      <c r="L46" s="6">
        <f t="shared" si="2"/>
        <v>535</v>
      </c>
      <c r="M46" s="6">
        <f t="shared" si="3"/>
        <v>534</v>
      </c>
    </row>
    <row r="47">
      <c r="B47" s="1" t="s">
        <v>22</v>
      </c>
      <c r="C47" s="4">
        <v>45429.0</v>
      </c>
      <c r="D47" s="1">
        <v>180.0</v>
      </c>
      <c r="E47" s="1" t="s">
        <v>20</v>
      </c>
      <c r="F47" s="2">
        <v>0.37</v>
      </c>
      <c r="G47" s="1">
        <v>5.0</v>
      </c>
      <c r="H47" s="1" t="s">
        <v>15</v>
      </c>
      <c r="I47" s="6">
        <f>0.71</f>
        <v>0.71</v>
      </c>
      <c r="J47" s="1" t="s">
        <v>21</v>
      </c>
      <c r="K47" s="5">
        <f t="shared" si="1"/>
        <v>0.9189189189</v>
      </c>
      <c r="L47" s="6">
        <f t="shared" si="2"/>
        <v>185</v>
      </c>
      <c r="M47" s="6">
        <f t="shared" si="3"/>
        <v>170</v>
      </c>
    </row>
    <row r="48">
      <c r="B48" s="1" t="s">
        <v>55</v>
      </c>
      <c r="C48" s="4">
        <v>45429.0</v>
      </c>
      <c r="D48" s="1">
        <v>28.0</v>
      </c>
      <c r="E48" s="1" t="s">
        <v>20</v>
      </c>
      <c r="F48" s="2">
        <v>0.27</v>
      </c>
      <c r="G48" s="1">
        <v>10.0</v>
      </c>
      <c r="H48" s="1" t="s">
        <v>15</v>
      </c>
      <c r="I48" s="2">
        <v>0.65</v>
      </c>
      <c r="J48" s="1" t="s">
        <v>21</v>
      </c>
      <c r="K48" s="5">
        <f t="shared" si="1"/>
        <v>1.407407407</v>
      </c>
      <c r="L48" s="6">
        <f t="shared" si="2"/>
        <v>270</v>
      </c>
      <c r="M48" s="6">
        <f t="shared" si="3"/>
        <v>380</v>
      </c>
    </row>
    <row r="49">
      <c r="B49" s="1" t="s">
        <v>35</v>
      </c>
      <c r="C49" s="4">
        <v>45429.0</v>
      </c>
      <c r="D49" s="1">
        <v>94.0</v>
      </c>
      <c r="E49" s="1" t="s">
        <v>20</v>
      </c>
      <c r="F49" s="2">
        <v>0.57</v>
      </c>
      <c r="G49" s="1">
        <v>4.0</v>
      </c>
      <c r="H49" s="1" t="s">
        <v>15</v>
      </c>
      <c r="I49" s="2">
        <v>0.75</v>
      </c>
      <c r="J49" s="1" t="s">
        <v>21</v>
      </c>
      <c r="K49" s="5">
        <f t="shared" si="1"/>
        <v>0.3157894737</v>
      </c>
      <c r="L49" s="6">
        <f t="shared" si="2"/>
        <v>228</v>
      </c>
      <c r="M49" s="6">
        <f t="shared" si="3"/>
        <v>72</v>
      </c>
    </row>
    <row r="50">
      <c r="B50" s="1" t="s">
        <v>39</v>
      </c>
      <c r="C50" s="4">
        <v>45429.0</v>
      </c>
      <c r="D50" s="1">
        <v>119.0</v>
      </c>
      <c r="E50" s="1" t="s">
        <v>20</v>
      </c>
      <c r="F50" s="2">
        <v>0.3</v>
      </c>
      <c r="G50" s="1">
        <v>5.0</v>
      </c>
      <c r="H50" s="1" t="s">
        <v>15</v>
      </c>
      <c r="I50" s="6">
        <f>((0.45*2)+(3*0.6))/G50</f>
        <v>0.54</v>
      </c>
      <c r="J50" s="1" t="s">
        <v>21</v>
      </c>
      <c r="K50" s="5">
        <f t="shared" si="1"/>
        <v>0.8</v>
      </c>
      <c r="L50" s="6">
        <f t="shared" si="2"/>
        <v>150</v>
      </c>
      <c r="M50" s="6">
        <f t="shared" si="3"/>
        <v>120</v>
      </c>
    </row>
    <row r="51">
      <c r="B51" s="1" t="s">
        <v>55</v>
      </c>
      <c r="C51" s="4">
        <v>45436.0</v>
      </c>
      <c r="D51" s="1">
        <v>28.5</v>
      </c>
      <c r="E51" s="1" t="s">
        <v>20</v>
      </c>
      <c r="F51" s="2">
        <v>0.52</v>
      </c>
      <c r="G51" s="1">
        <v>10.0</v>
      </c>
      <c r="H51" s="1" t="s">
        <v>15</v>
      </c>
      <c r="I51" s="2">
        <v>0.4</v>
      </c>
      <c r="J51" s="1" t="s">
        <v>16</v>
      </c>
      <c r="K51" s="5">
        <f t="shared" si="1"/>
        <v>-0.2307692308</v>
      </c>
      <c r="L51" s="6">
        <f t="shared" si="2"/>
        <v>520</v>
      </c>
      <c r="M51" s="6">
        <f t="shared" si="3"/>
        <v>-120</v>
      </c>
    </row>
    <row r="52">
      <c r="B52" s="1" t="s">
        <v>55</v>
      </c>
      <c r="C52" s="4">
        <v>45441.0</v>
      </c>
      <c r="D52" s="1">
        <v>30.0</v>
      </c>
      <c r="E52" s="1" t="s">
        <v>20</v>
      </c>
      <c r="F52" s="2">
        <v>0.27</v>
      </c>
      <c r="G52" s="1">
        <v>10.0</v>
      </c>
      <c r="H52" s="1" t="s">
        <v>15</v>
      </c>
      <c r="I52" s="2">
        <v>0.1</v>
      </c>
      <c r="J52" s="1" t="s">
        <v>16</v>
      </c>
      <c r="K52" s="5">
        <f t="shared" si="1"/>
        <v>-0.6296296296</v>
      </c>
      <c r="L52" s="6">
        <f t="shared" si="2"/>
        <v>270</v>
      </c>
      <c r="M52" s="6">
        <f t="shared" si="3"/>
        <v>-170</v>
      </c>
    </row>
    <row r="53">
      <c r="B53" s="1" t="s">
        <v>55</v>
      </c>
      <c r="C53" s="4">
        <v>45436.0</v>
      </c>
      <c r="D53" s="1">
        <v>29.0</v>
      </c>
      <c r="E53" s="1" t="s">
        <v>20</v>
      </c>
      <c r="F53" s="2">
        <v>0.35</v>
      </c>
      <c r="G53" s="1">
        <v>10.0</v>
      </c>
      <c r="H53" s="1" t="s">
        <v>15</v>
      </c>
      <c r="I53" s="2">
        <v>0.15</v>
      </c>
      <c r="J53" s="1" t="s">
        <v>16</v>
      </c>
      <c r="K53" s="5">
        <f t="shared" si="1"/>
        <v>-0.5714285714</v>
      </c>
      <c r="L53" s="6">
        <f t="shared" si="2"/>
        <v>350</v>
      </c>
      <c r="M53" s="6">
        <f t="shared" si="3"/>
        <v>-200</v>
      </c>
    </row>
    <row r="54">
      <c r="B54" s="1" t="s">
        <v>47</v>
      </c>
      <c r="C54" s="4">
        <v>45436.0</v>
      </c>
      <c r="D54" s="1">
        <v>37.0</v>
      </c>
      <c r="E54" s="1" t="s">
        <v>20</v>
      </c>
      <c r="F54" s="2">
        <v>0.42</v>
      </c>
      <c r="G54" s="1">
        <v>5.0</v>
      </c>
      <c r="H54" s="1" t="s">
        <v>15</v>
      </c>
      <c r="I54" s="2">
        <v>0.2</v>
      </c>
      <c r="J54" s="1" t="s">
        <v>16</v>
      </c>
      <c r="K54" s="5">
        <f t="shared" si="1"/>
        <v>-0.5238095238</v>
      </c>
      <c r="L54" s="6">
        <f t="shared" si="2"/>
        <v>210</v>
      </c>
      <c r="M54" s="6">
        <f t="shared" si="3"/>
        <v>-110</v>
      </c>
    </row>
    <row r="55">
      <c r="B55" s="1" t="s">
        <v>47</v>
      </c>
      <c r="C55" s="4">
        <v>45443.0</v>
      </c>
      <c r="D55" s="1">
        <v>37.5</v>
      </c>
      <c r="E55" s="1" t="s">
        <v>20</v>
      </c>
      <c r="F55" s="2">
        <v>0.49</v>
      </c>
      <c r="G55" s="1">
        <v>10.0</v>
      </c>
      <c r="H55" s="1" t="s">
        <v>15</v>
      </c>
      <c r="I55" s="2">
        <v>0.3</v>
      </c>
      <c r="J55" s="1" t="s">
        <v>16</v>
      </c>
      <c r="K55" s="5">
        <f t="shared" si="1"/>
        <v>-0.387755102</v>
      </c>
      <c r="L55" s="6">
        <f t="shared" si="2"/>
        <v>490</v>
      </c>
      <c r="M55" s="6">
        <f t="shared" si="3"/>
        <v>-190</v>
      </c>
    </row>
    <row r="56">
      <c r="A56" s="4">
        <v>45432.0</v>
      </c>
      <c r="B56" s="1" t="s">
        <v>76</v>
      </c>
      <c r="C56" s="4">
        <v>45433.0</v>
      </c>
      <c r="D56" s="1">
        <v>530.0</v>
      </c>
      <c r="E56" s="1" t="s">
        <v>14</v>
      </c>
      <c r="F56" s="2">
        <v>0.74</v>
      </c>
      <c r="G56" s="1">
        <v>4.0</v>
      </c>
      <c r="H56" s="1" t="s">
        <v>18</v>
      </c>
      <c r="I56" s="2">
        <v>1.22</v>
      </c>
      <c r="J56" s="1" t="s">
        <v>21</v>
      </c>
      <c r="K56" s="5">
        <f t="shared" si="1"/>
        <v>0.6486486486</v>
      </c>
      <c r="L56" s="6">
        <f t="shared" si="2"/>
        <v>296</v>
      </c>
      <c r="M56" s="6">
        <f t="shared" si="3"/>
        <v>192</v>
      </c>
    </row>
    <row r="57">
      <c r="B57" s="1" t="s">
        <v>68</v>
      </c>
      <c r="C57" s="4">
        <v>45443.0</v>
      </c>
      <c r="D57" s="1">
        <v>230.0</v>
      </c>
      <c r="E57" s="1" t="s">
        <v>20</v>
      </c>
      <c r="F57" s="2">
        <v>4.6</v>
      </c>
      <c r="G57" s="1">
        <v>2.0</v>
      </c>
      <c r="H57" s="1" t="s">
        <v>15</v>
      </c>
      <c r="I57" s="2">
        <f>((8.45+11.4))/G57</f>
        <v>9.925</v>
      </c>
      <c r="J57" s="1" t="s">
        <v>21</v>
      </c>
      <c r="K57" s="5">
        <f t="shared" si="1"/>
        <v>1.157608696</v>
      </c>
      <c r="L57" s="6">
        <f t="shared" si="2"/>
        <v>920</v>
      </c>
      <c r="M57" s="6">
        <f t="shared" si="3"/>
        <v>1065</v>
      </c>
    </row>
    <row r="58">
      <c r="A58" s="4">
        <v>45433.0</v>
      </c>
      <c r="B58" s="1" t="s">
        <v>25</v>
      </c>
      <c r="C58" s="4">
        <v>45436.0</v>
      </c>
      <c r="D58" s="1">
        <v>1000.0</v>
      </c>
      <c r="E58" s="1" t="s">
        <v>20</v>
      </c>
      <c r="F58" s="2">
        <v>8.9</v>
      </c>
      <c r="G58" s="1">
        <v>1.0</v>
      </c>
      <c r="H58" s="1" t="s">
        <v>15</v>
      </c>
      <c r="I58" s="2">
        <v>19.0</v>
      </c>
      <c r="J58" s="1" t="s">
        <v>21</v>
      </c>
      <c r="K58" s="5">
        <f t="shared" si="1"/>
        <v>1.134831461</v>
      </c>
      <c r="L58" s="6">
        <f t="shared" si="2"/>
        <v>890</v>
      </c>
      <c r="M58" s="6">
        <f t="shared" si="3"/>
        <v>1010</v>
      </c>
    </row>
    <row r="59">
      <c r="B59" s="1" t="s">
        <v>68</v>
      </c>
      <c r="C59" s="4">
        <v>45436.0</v>
      </c>
      <c r="D59" s="1">
        <v>235.0</v>
      </c>
      <c r="E59" s="1" t="s">
        <v>20</v>
      </c>
      <c r="F59" s="2">
        <f>(6+6+4.7)/G59</f>
        <v>5.566666667</v>
      </c>
      <c r="G59" s="1">
        <f>3</f>
        <v>3</v>
      </c>
      <c r="H59" s="1" t="s">
        <v>15</v>
      </c>
      <c r="I59" s="6">
        <f>(6.15+8.2+8.2)/3</f>
        <v>7.516666667</v>
      </c>
      <c r="J59" s="1" t="s">
        <v>21</v>
      </c>
      <c r="K59" s="5">
        <f t="shared" si="1"/>
        <v>0.3502994012</v>
      </c>
      <c r="L59" s="6">
        <f t="shared" si="2"/>
        <v>1670</v>
      </c>
      <c r="M59" s="6">
        <f t="shared" si="3"/>
        <v>585</v>
      </c>
    </row>
    <row r="60">
      <c r="B60" s="1" t="s">
        <v>52</v>
      </c>
      <c r="C60" s="4">
        <v>45436.0</v>
      </c>
      <c r="D60" s="1">
        <v>315.0</v>
      </c>
      <c r="E60" s="1" t="s">
        <v>20</v>
      </c>
      <c r="F60" s="2">
        <v>3.8</v>
      </c>
      <c r="G60" s="1">
        <v>1.0</v>
      </c>
      <c r="H60" s="1" t="s">
        <v>15</v>
      </c>
      <c r="I60" s="2">
        <v>7.0</v>
      </c>
      <c r="J60" s="1" t="s">
        <v>21</v>
      </c>
      <c r="K60" s="5">
        <f t="shared" si="1"/>
        <v>0.8421052632</v>
      </c>
      <c r="L60" s="6">
        <f t="shared" si="2"/>
        <v>380</v>
      </c>
      <c r="M60" s="6">
        <f t="shared" si="3"/>
        <v>320</v>
      </c>
    </row>
    <row r="61">
      <c r="B61" s="1" t="s">
        <v>68</v>
      </c>
      <c r="C61" s="4">
        <v>45443.0</v>
      </c>
      <c r="D61" s="1">
        <v>240.0</v>
      </c>
      <c r="E61" s="1" t="s">
        <v>20</v>
      </c>
      <c r="F61" s="2">
        <v>6.85</v>
      </c>
      <c r="G61" s="1">
        <v>2.0</v>
      </c>
      <c r="H61" s="1" t="s">
        <v>15</v>
      </c>
      <c r="I61" s="2">
        <v>4.0</v>
      </c>
      <c r="J61" s="1" t="s">
        <v>16</v>
      </c>
      <c r="K61" s="5">
        <f t="shared" si="1"/>
        <v>-0.4160583942</v>
      </c>
      <c r="L61" s="6">
        <f t="shared" si="2"/>
        <v>1370</v>
      </c>
      <c r="M61" s="6">
        <f t="shared" si="3"/>
        <v>-570</v>
      </c>
    </row>
    <row r="62">
      <c r="B62" s="1" t="s">
        <v>23</v>
      </c>
      <c r="C62" s="4">
        <v>45436.0</v>
      </c>
      <c r="D62" s="1">
        <v>90.0</v>
      </c>
      <c r="E62" s="1" t="s">
        <v>20</v>
      </c>
      <c r="F62" s="2">
        <v>0.3</v>
      </c>
      <c r="G62" s="1">
        <v>10.0</v>
      </c>
      <c r="H62" s="1" t="s">
        <v>15</v>
      </c>
      <c r="I62" s="2">
        <v>0.16</v>
      </c>
      <c r="J62" s="1" t="s">
        <v>16</v>
      </c>
      <c r="K62" s="5">
        <f t="shared" si="1"/>
        <v>-0.4666666667</v>
      </c>
      <c r="L62" s="6">
        <f t="shared" si="2"/>
        <v>300</v>
      </c>
      <c r="M62" s="6">
        <f t="shared" si="3"/>
        <v>-140</v>
      </c>
    </row>
    <row r="63">
      <c r="B63" s="1" t="s">
        <v>22</v>
      </c>
      <c r="C63" s="4">
        <v>45436.0</v>
      </c>
      <c r="D63" s="1">
        <v>200.0</v>
      </c>
      <c r="E63" s="1" t="s">
        <v>20</v>
      </c>
      <c r="F63" s="2">
        <v>0.36</v>
      </c>
      <c r="G63" s="1">
        <v>10.0</v>
      </c>
      <c r="H63" s="1" t="s">
        <v>15</v>
      </c>
      <c r="I63" s="6">
        <f>0.2</f>
        <v>0.2</v>
      </c>
      <c r="J63" s="1" t="s">
        <v>16</v>
      </c>
      <c r="K63" s="5">
        <f t="shared" si="1"/>
        <v>-0.4444444444</v>
      </c>
      <c r="L63" s="6">
        <f t="shared" si="2"/>
        <v>360</v>
      </c>
      <c r="M63" s="6">
        <f t="shared" si="3"/>
        <v>-160</v>
      </c>
    </row>
    <row r="64">
      <c r="B64" s="1" t="s">
        <v>22</v>
      </c>
      <c r="C64" s="4">
        <v>45436.0</v>
      </c>
      <c r="D64" s="1">
        <v>187.5</v>
      </c>
      <c r="E64" s="1" t="s">
        <v>20</v>
      </c>
      <c r="F64" s="2">
        <v>2.66</v>
      </c>
      <c r="G64" s="1">
        <v>2.0</v>
      </c>
      <c r="H64" s="1" t="s">
        <v>15</v>
      </c>
      <c r="I64" s="2">
        <v>2.97</v>
      </c>
      <c r="J64" s="1" t="s">
        <v>21</v>
      </c>
      <c r="K64" s="5">
        <f t="shared" si="1"/>
        <v>0.1165413534</v>
      </c>
      <c r="L64" s="6">
        <f t="shared" si="2"/>
        <v>532</v>
      </c>
      <c r="M64" s="6">
        <f t="shared" si="3"/>
        <v>62</v>
      </c>
    </row>
    <row r="65">
      <c r="B65" s="1" t="s">
        <v>77</v>
      </c>
      <c r="C65" s="4">
        <v>45436.0</v>
      </c>
      <c r="D65" s="1">
        <v>65.0</v>
      </c>
      <c r="E65" s="1" t="s">
        <v>20</v>
      </c>
      <c r="F65" s="2">
        <v>0.27</v>
      </c>
      <c r="G65" s="1">
        <v>15.0</v>
      </c>
      <c r="H65" s="1" t="s">
        <v>15</v>
      </c>
      <c r="I65" s="2">
        <v>0.5</v>
      </c>
      <c r="J65" s="1" t="s">
        <v>21</v>
      </c>
      <c r="K65" s="5">
        <f t="shared" si="1"/>
        <v>0.8518518519</v>
      </c>
      <c r="L65" s="6">
        <f t="shared" si="2"/>
        <v>405</v>
      </c>
      <c r="M65" s="6">
        <f t="shared" si="3"/>
        <v>345</v>
      </c>
    </row>
    <row r="66">
      <c r="B66" s="1" t="s">
        <v>25</v>
      </c>
      <c r="C66" s="4">
        <v>45436.0</v>
      </c>
      <c r="D66" s="1">
        <v>1000.0</v>
      </c>
      <c r="E66" s="1" t="s">
        <v>20</v>
      </c>
      <c r="F66" s="2">
        <f>(8.9+11.9)/2</f>
        <v>10.4</v>
      </c>
      <c r="G66" s="1">
        <v>2.0</v>
      </c>
      <c r="H66" s="1" t="s">
        <v>15</v>
      </c>
      <c r="I66" s="2">
        <f>(13.8+17)/G66</f>
        <v>15.4</v>
      </c>
      <c r="J66" s="1" t="s">
        <v>21</v>
      </c>
      <c r="K66" s="5">
        <f t="shared" si="1"/>
        <v>0.4807692308</v>
      </c>
      <c r="L66" s="6">
        <f t="shared" si="2"/>
        <v>2080</v>
      </c>
      <c r="M66" s="6">
        <f t="shared" si="3"/>
        <v>1000</v>
      </c>
    </row>
    <row r="67">
      <c r="B67" s="1" t="s">
        <v>22</v>
      </c>
      <c r="C67" s="4">
        <v>45436.0</v>
      </c>
      <c r="D67" s="1">
        <v>185.0</v>
      </c>
      <c r="E67" s="1" t="s">
        <v>20</v>
      </c>
      <c r="F67" s="2">
        <v>1.17</v>
      </c>
      <c r="G67" s="1">
        <v>4.0</v>
      </c>
      <c r="H67" s="1" t="s">
        <v>15</v>
      </c>
      <c r="I67" s="2">
        <v>3.5</v>
      </c>
      <c r="J67" s="1" t="s">
        <v>21</v>
      </c>
      <c r="K67" s="5">
        <f t="shared" si="1"/>
        <v>1.991452991</v>
      </c>
      <c r="L67" s="6">
        <f t="shared" si="2"/>
        <v>468</v>
      </c>
      <c r="M67" s="6">
        <f t="shared" si="3"/>
        <v>932</v>
      </c>
    </row>
    <row r="68">
      <c r="A68" s="4">
        <v>45434.0</v>
      </c>
      <c r="B68" s="1" t="s">
        <v>22</v>
      </c>
      <c r="C68" s="4">
        <v>45436.0</v>
      </c>
      <c r="D68" s="1">
        <v>185.0</v>
      </c>
      <c r="E68" s="1" t="s">
        <v>20</v>
      </c>
      <c r="F68" s="2">
        <v>0.83</v>
      </c>
      <c r="G68" s="1">
        <v>5.0</v>
      </c>
      <c r="H68" s="1" t="s">
        <v>15</v>
      </c>
      <c r="I68" s="2">
        <v>0.98</v>
      </c>
      <c r="J68" s="1" t="s">
        <v>21</v>
      </c>
      <c r="K68" s="5">
        <f t="shared" si="1"/>
        <v>0.1807228916</v>
      </c>
      <c r="L68" s="6">
        <f t="shared" si="2"/>
        <v>415</v>
      </c>
      <c r="M68" s="6">
        <f t="shared" si="3"/>
        <v>75</v>
      </c>
    </row>
    <row r="69">
      <c r="B69" s="1" t="s">
        <v>32</v>
      </c>
      <c r="C69" s="4">
        <v>45434.0</v>
      </c>
      <c r="D69" s="1">
        <v>530.0</v>
      </c>
      <c r="E69" s="1" t="s">
        <v>20</v>
      </c>
      <c r="F69" s="2">
        <v>0.53</v>
      </c>
      <c r="G69" s="1">
        <v>6.0</v>
      </c>
      <c r="H69" s="1" t="s">
        <v>18</v>
      </c>
      <c r="I69" s="2">
        <v>1.36</v>
      </c>
      <c r="J69" s="1" t="s">
        <v>21</v>
      </c>
      <c r="K69" s="5">
        <f t="shared" si="1"/>
        <v>1.566037736</v>
      </c>
      <c r="L69" s="6">
        <f t="shared" si="2"/>
        <v>318</v>
      </c>
      <c r="M69" s="6">
        <f t="shared" si="3"/>
        <v>498</v>
      </c>
    </row>
    <row r="70">
      <c r="A70" s="4">
        <v>45435.0</v>
      </c>
      <c r="B70" s="1" t="s">
        <v>22</v>
      </c>
      <c r="C70" s="4">
        <v>45436.0</v>
      </c>
      <c r="D70" s="1">
        <v>180.0</v>
      </c>
      <c r="E70" s="1" t="s">
        <v>20</v>
      </c>
      <c r="F70" s="2">
        <f>((1.88*2)+(2*0.99)+(0.2*15))/G70</f>
        <v>0.46</v>
      </c>
      <c r="G70" s="1">
        <f>4+15</f>
        <v>19</v>
      </c>
      <c r="H70" s="1" t="s">
        <v>15</v>
      </c>
      <c r="I70" s="2">
        <f>0.39</f>
        <v>0.39</v>
      </c>
      <c r="J70" s="1" t="s">
        <v>16</v>
      </c>
      <c r="K70" s="5">
        <f t="shared" si="1"/>
        <v>-0.152173913</v>
      </c>
      <c r="L70" s="6">
        <f t="shared" si="2"/>
        <v>874</v>
      </c>
      <c r="M70" s="6">
        <f t="shared" si="3"/>
        <v>-133</v>
      </c>
    </row>
    <row r="71">
      <c r="B71" s="1" t="s">
        <v>32</v>
      </c>
      <c r="C71" s="4">
        <v>45436.0</v>
      </c>
      <c r="D71" s="1">
        <v>529.0</v>
      </c>
      <c r="E71" s="1" t="s">
        <v>14</v>
      </c>
      <c r="F71" s="2">
        <v>1.43</v>
      </c>
      <c r="G71" s="1">
        <v>5.0</v>
      </c>
      <c r="H71" s="1" t="s">
        <v>15</v>
      </c>
      <c r="I71" s="2">
        <v>4.02</v>
      </c>
      <c r="J71" s="1" t="s">
        <v>21</v>
      </c>
      <c r="K71" s="5">
        <f t="shared" si="1"/>
        <v>1.811188811</v>
      </c>
      <c r="L71" s="6">
        <f t="shared" si="2"/>
        <v>715</v>
      </c>
      <c r="M71" s="6">
        <f t="shared" si="3"/>
        <v>1295</v>
      </c>
    </row>
    <row r="72">
      <c r="B72" s="1" t="s">
        <v>32</v>
      </c>
      <c r="C72" s="4">
        <v>45436.0</v>
      </c>
      <c r="D72" s="1">
        <v>532.0</v>
      </c>
      <c r="E72" s="1" t="s">
        <v>20</v>
      </c>
      <c r="F72" s="2">
        <v>1.53</v>
      </c>
      <c r="G72" s="1">
        <v>3.0</v>
      </c>
      <c r="H72" s="1" t="s">
        <v>18</v>
      </c>
      <c r="I72" s="2">
        <v>0.75</v>
      </c>
      <c r="J72" s="1" t="s">
        <v>16</v>
      </c>
      <c r="K72" s="5">
        <f t="shared" si="1"/>
        <v>-0.5098039216</v>
      </c>
      <c r="L72" s="6">
        <f t="shared" si="2"/>
        <v>459</v>
      </c>
      <c r="M72" s="6">
        <f t="shared" si="3"/>
        <v>-234</v>
      </c>
    </row>
    <row r="73">
      <c r="B73" s="1" t="s">
        <v>75</v>
      </c>
      <c r="C73" s="4">
        <v>45436.0</v>
      </c>
      <c r="D73" s="1">
        <v>205.0</v>
      </c>
      <c r="E73" s="1" t="s">
        <v>20</v>
      </c>
      <c r="F73" s="2">
        <v>0.96</v>
      </c>
      <c r="G73" s="1">
        <v>5.0</v>
      </c>
      <c r="H73" s="1" t="s">
        <v>18</v>
      </c>
      <c r="I73" s="2">
        <v>0.75</v>
      </c>
      <c r="J73" s="1" t="s">
        <v>16</v>
      </c>
      <c r="K73" s="5">
        <f t="shared" si="1"/>
        <v>-0.21875</v>
      </c>
      <c r="L73" s="6">
        <f t="shared" si="2"/>
        <v>480</v>
      </c>
      <c r="M73" s="6">
        <f t="shared" si="3"/>
        <v>-105</v>
      </c>
    </row>
    <row r="74">
      <c r="B74" s="1" t="s">
        <v>31</v>
      </c>
      <c r="C74" s="4">
        <v>45436.0</v>
      </c>
      <c r="D74" s="1">
        <v>455.0</v>
      </c>
      <c r="E74" s="1" t="s">
        <v>14</v>
      </c>
      <c r="F74" s="2">
        <v>1.13</v>
      </c>
      <c r="G74" s="1">
        <v>5.0</v>
      </c>
      <c r="H74" s="1" t="s">
        <v>18</v>
      </c>
      <c r="I74" s="2">
        <v>0.75</v>
      </c>
      <c r="J74" s="1" t="s">
        <v>16</v>
      </c>
      <c r="K74" s="5">
        <f t="shared" si="1"/>
        <v>-0.3362831858</v>
      </c>
      <c r="L74" s="6">
        <f t="shared" si="2"/>
        <v>565</v>
      </c>
      <c r="M74" s="6">
        <f t="shared" si="3"/>
        <v>-190</v>
      </c>
    </row>
    <row r="75">
      <c r="B75" s="1" t="s">
        <v>32</v>
      </c>
      <c r="C75" s="4">
        <v>45440.0</v>
      </c>
      <c r="D75" s="1">
        <v>525.0</v>
      </c>
      <c r="E75" s="1" t="s">
        <v>14</v>
      </c>
      <c r="F75" s="2">
        <v>0.69</v>
      </c>
      <c r="G75" s="1">
        <v>6.0</v>
      </c>
      <c r="H75" s="1" t="s">
        <v>15</v>
      </c>
      <c r="I75" s="2">
        <v>1.68</v>
      </c>
      <c r="J75" s="1" t="s">
        <v>21</v>
      </c>
      <c r="K75" s="5">
        <f t="shared" si="1"/>
        <v>1.434782609</v>
      </c>
      <c r="L75" s="6">
        <f t="shared" si="2"/>
        <v>414</v>
      </c>
      <c r="M75" s="6">
        <f t="shared" si="3"/>
        <v>594</v>
      </c>
    </row>
    <row r="76">
      <c r="B76" s="1" t="s">
        <v>29</v>
      </c>
      <c r="C76" s="4">
        <v>45443.0</v>
      </c>
      <c r="D76" s="1">
        <v>500.0</v>
      </c>
      <c r="E76" s="1" t="s">
        <v>20</v>
      </c>
      <c r="F76" s="2">
        <v>0.77</v>
      </c>
      <c r="G76" s="1">
        <v>10.0</v>
      </c>
      <c r="H76" s="1" t="s">
        <v>15</v>
      </c>
      <c r="I76" s="2">
        <v>0.4</v>
      </c>
      <c r="J76" s="1" t="s">
        <v>16</v>
      </c>
      <c r="K76" s="5">
        <f t="shared" si="1"/>
        <v>-0.4805194805</v>
      </c>
      <c r="L76" s="6">
        <f t="shared" si="2"/>
        <v>770</v>
      </c>
      <c r="M76" s="6">
        <f t="shared" si="3"/>
        <v>-370</v>
      </c>
    </row>
    <row r="77">
      <c r="B77" s="1" t="s">
        <v>75</v>
      </c>
      <c r="C77" s="4">
        <v>45440.0</v>
      </c>
      <c r="D77" s="1">
        <v>202.0</v>
      </c>
      <c r="E77" s="1" t="s">
        <v>14</v>
      </c>
      <c r="F77" s="2">
        <v>0.44</v>
      </c>
      <c r="G77" s="1">
        <v>10.0</v>
      </c>
      <c r="H77" s="1" t="s">
        <v>18</v>
      </c>
      <c r="I77" s="6">
        <f>0.79</f>
        <v>0.79</v>
      </c>
      <c r="J77" s="1" t="s">
        <v>21</v>
      </c>
      <c r="K77" s="5">
        <f t="shared" si="1"/>
        <v>0.7954545455</v>
      </c>
      <c r="L77" s="6">
        <f t="shared" si="2"/>
        <v>440</v>
      </c>
      <c r="M77" s="6">
        <f t="shared" si="3"/>
        <v>350</v>
      </c>
    </row>
    <row r="78">
      <c r="A78" s="4">
        <v>45436.0</v>
      </c>
      <c r="B78" s="1" t="s">
        <v>22</v>
      </c>
      <c r="C78" s="4">
        <v>45436.0</v>
      </c>
      <c r="D78" s="1">
        <v>177.5</v>
      </c>
      <c r="E78" s="1" t="s">
        <v>20</v>
      </c>
      <c r="F78" s="2">
        <v>0.79</v>
      </c>
      <c r="G78" s="1">
        <v>4.0</v>
      </c>
      <c r="H78" s="1" t="s">
        <v>15</v>
      </c>
      <c r="I78" s="6">
        <f>((2*1.9)+2.1+(2.18))/G78</f>
        <v>2.02</v>
      </c>
      <c r="J78" s="1" t="s">
        <v>21</v>
      </c>
      <c r="K78" s="5">
        <f t="shared" si="1"/>
        <v>1.556962025</v>
      </c>
      <c r="L78" s="6">
        <f t="shared" si="2"/>
        <v>316</v>
      </c>
      <c r="M78" s="6">
        <f t="shared" si="3"/>
        <v>492</v>
      </c>
    </row>
    <row r="79">
      <c r="B79" s="1" t="s">
        <v>32</v>
      </c>
      <c r="C79" s="4">
        <v>45440.0</v>
      </c>
      <c r="D79" s="1">
        <v>529.0</v>
      </c>
      <c r="E79" s="1" t="s">
        <v>20</v>
      </c>
      <c r="F79" s="2">
        <v>1.22</v>
      </c>
      <c r="G79" s="1">
        <v>3.0</v>
      </c>
      <c r="H79" s="1" t="s">
        <v>18</v>
      </c>
      <c r="I79" s="2">
        <v>1.38</v>
      </c>
      <c r="J79" s="1" t="s">
        <v>21</v>
      </c>
      <c r="K79" s="5">
        <f t="shared" si="1"/>
        <v>0.131147541</v>
      </c>
      <c r="L79" s="6">
        <f t="shared" si="2"/>
        <v>366</v>
      </c>
      <c r="M79" s="6">
        <f t="shared" si="3"/>
        <v>48</v>
      </c>
    </row>
    <row r="80">
      <c r="B80" s="1" t="s">
        <v>13</v>
      </c>
      <c r="C80" s="4">
        <v>45436.0</v>
      </c>
      <c r="D80" s="1">
        <v>1050.0</v>
      </c>
      <c r="E80" s="1" t="s">
        <v>20</v>
      </c>
      <c r="F80" s="2">
        <v>2.5</v>
      </c>
      <c r="G80" s="1">
        <v>2.0</v>
      </c>
      <c r="H80" s="1" t="s">
        <v>15</v>
      </c>
      <c r="I80" s="2">
        <v>5.05</v>
      </c>
      <c r="J80" s="1" t="s">
        <v>21</v>
      </c>
      <c r="K80" s="5">
        <f t="shared" si="1"/>
        <v>1.02</v>
      </c>
      <c r="L80" s="6">
        <f t="shared" si="2"/>
        <v>500</v>
      </c>
      <c r="M80" s="6">
        <f t="shared" si="3"/>
        <v>510</v>
      </c>
    </row>
    <row r="81">
      <c r="B81" s="1" t="s">
        <v>13</v>
      </c>
      <c r="C81" s="4">
        <v>45436.0</v>
      </c>
      <c r="D81" s="1">
        <v>1060.0</v>
      </c>
      <c r="E81" s="1" t="s">
        <v>20</v>
      </c>
      <c r="F81" s="2">
        <f>((1.77*2)+1.65)/G81</f>
        <v>1.73</v>
      </c>
      <c r="G81" s="8">
        <f>2+1</f>
        <v>3</v>
      </c>
      <c r="H81" s="1" t="s">
        <v>15</v>
      </c>
      <c r="I81" s="6">
        <f>((2.75)+(3)+(1.95))/G81</f>
        <v>2.566666667</v>
      </c>
      <c r="J81" s="1" t="s">
        <v>21</v>
      </c>
      <c r="K81" s="5">
        <f t="shared" si="1"/>
        <v>0.4836223507</v>
      </c>
      <c r="L81" s="6">
        <f t="shared" si="2"/>
        <v>519</v>
      </c>
      <c r="M81" s="6">
        <f t="shared" si="3"/>
        <v>251</v>
      </c>
    </row>
    <row r="82">
      <c r="B82" s="1" t="s">
        <v>13</v>
      </c>
      <c r="C82" s="4">
        <v>45464.0</v>
      </c>
      <c r="D82" s="1">
        <v>1200.0</v>
      </c>
      <c r="E82" s="1" t="s">
        <v>20</v>
      </c>
      <c r="F82" s="6">
        <f>6.95</f>
        <v>6.95</v>
      </c>
      <c r="G82" s="1">
        <v>3.0</v>
      </c>
      <c r="H82" s="1" t="s">
        <v>27</v>
      </c>
      <c r="I82" s="6">
        <f>((21.1*2)+(29))/G82</f>
        <v>23.73333333</v>
      </c>
      <c r="J82" s="1" t="s">
        <v>21</v>
      </c>
      <c r="K82" s="5">
        <f t="shared" si="1"/>
        <v>2.414868106</v>
      </c>
      <c r="L82" s="6">
        <f t="shared" si="2"/>
        <v>2085</v>
      </c>
      <c r="M82" s="6">
        <f t="shared" si="3"/>
        <v>5035</v>
      </c>
    </row>
    <row r="83">
      <c r="A83" s="4">
        <v>45440.0</v>
      </c>
      <c r="B83" s="1" t="s">
        <v>32</v>
      </c>
      <c r="C83" s="4">
        <v>45441.0</v>
      </c>
      <c r="D83" s="1">
        <v>529.0</v>
      </c>
      <c r="E83" s="1" t="s">
        <v>14</v>
      </c>
      <c r="F83" s="6">
        <f>((5*0.8)+(5*0.7)+(5*0.65))/G83</f>
        <v>0.7166666667</v>
      </c>
      <c r="G83" s="8">
        <f>15</f>
        <v>15</v>
      </c>
      <c r="H83" s="1" t="s">
        <v>15</v>
      </c>
      <c r="I83" s="2">
        <v>2.16</v>
      </c>
      <c r="J83" s="1" t="s">
        <v>21</v>
      </c>
      <c r="K83" s="5">
        <f t="shared" si="1"/>
        <v>2.013953488</v>
      </c>
      <c r="L83" s="6">
        <f t="shared" si="2"/>
        <v>1075</v>
      </c>
      <c r="M83" s="6">
        <f t="shared" si="3"/>
        <v>2165</v>
      </c>
    </row>
    <row r="84">
      <c r="B84" s="1" t="s">
        <v>17</v>
      </c>
      <c r="C84" s="4">
        <v>45443.0</v>
      </c>
      <c r="D84" s="1">
        <v>170.0</v>
      </c>
      <c r="E84" s="1" t="s">
        <v>14</v>
      </c>
      <c r="F84" s="2">
        <v>1.56</v>
      </c>
      <c r="G84" s="1">
        <v>2.0</v>
      </c>
      <c r="H84" s="1" t="s">
        <v>18</v>
      </c>
      <c r="I84" s="6">
        <f>(2.55+(6.38))/G84</f>
        <v>4.465</v>
      </c>
      <c r="J84" s="1" t="s">
        <v>21</v>
      </c>
      <c r="K84" s="5">
        <f t="shared" si="1"/>
        <v>1.862179487</v>
      </c>
      <c r="L84" s="6">
        <f t="shared" si="2"/>
        <v>312</v>
      </c>
      <c r="M84" s="6">
        <f t="shared" si="3"/>
        <v>581</v>
      </c>
    </row>
    <row r="85">
      <c r="A85" s="4">
        <v>45441.0</v>
      </c>
      <c r="B85" s="1" t="s">
        <v>32</v>
      </c>
      <c r="C85" s="4">
        <v>45441.0</v>
      </c>
      <c r="D85" s="1">
        <v>524.0</v>
      </c>
      <c r="E85" s="1" t="s">
        <v>14</v>
      </c>
      <c r="F85" s="2">
        <v>0.43</v>
      </c>
      <c r="G85" s="1">
        <v>10.0</v>
      </c>
      <c r="H85" s="1" t="s">
        <v>18</v>
      </c>
      <c r="I85" s="2">
        <v>0.2</v>
      </c>
      <c r="J85" s="1" t="s">
        <v>16</v>
      </c>
      <c r="K85" s="5">
        <f t="shared" si="1"/>
        <v>-0.5348837209</v>
      </c>
      <c r="L85" s="6">
        <f t="shared" si="2"/>
        <v>430</v>
      </c>
      <c r="M85" s="6">
        <f t="shared" si="3"/>
        <v>-230</v>
      </c>
    </row>
    <row r="86">
      <c r="B86" s="1" t="s">
        <v>32</v>
      </c>
      <c r="C86" s="4">
        <v>45442.0</v>
      </c>
      <c r="D86" s="1">
        <v>524.0</v>
      </c>
      <c r="E86" s="1" t="s">
        <v>14</v>
      </c>
      <c r="F86" s="2">
        <v>0.94</v>
      </c>
      <c r="G86" s="1">
        <v>5.0</v>
      </c>
      <c r="H86" s="1" t="s">
        <v>18</v>
      </c>
      <c r="I86" s="2">
        <v>1.44</v>
      </c>
      <c r="J86" s="1" t="s">
        <v>21</v>
      </c>
      <c r="K86" s="5">
        <f t="shared" si="1"/>
        <v>0.5319148936</v>
      </c>
      <c r="L86" s="6">
        <f t="shared" si="2"/>
        <v>470</v>
      </c>
      <c r="M86" s="6">
        <f t="shared" si="3"/>
        <v>250</v>
      </c>
    </row>
    <row r="87">
      <c r="B87" s="1" t="s">
        <v>72</v>
      </c>
      <c r="C87" s="4">
        <v>45443.0</v>
      </c>
      <c r="D87" s="1">
        <v>200.0</v>
      </c>
      <c r="E87" s="1" t="s">
        <v>20</v>
      </c>
      <c r="F87" s="2">
        <v>0.47</v>
      </c>
      <c r="G87" s="1">
        <v>5.0</v>
      </c>
      <c r="H87" s="1" t="s">
        <v>15</v>
      </c>
      <c r="I87" s="6">
        <f>0.87</f>
        <v>0.87</v>
      </c>
      <c r="J87" s="1" t="s">
        <v>21</v>
      </c>
      <c r="K87" s="5">
        <f t="shared" si="1"/>
        <v>0.8510638298</v>
      </c>
      <c r="L87" s="6">
        <f t="shared" si="2"/>
        <v>235</v>
      </c>
      <c r="M87" s="6">
        <f t="shared" si="3"/>
        <v>200</v>
      </c>
    </row>
    <row r="88">
      <c r="B88" s="1" t="s">
        <v>35</v>
      </c>
      <c r="C88" s="4">
        <v>45443.0</v>
      </c>
      <c r="D88" s="1">
        <v>90.0</v>
      </c>
      <c r="E88" s="1" t="s">
        <v>20</v>
      </c>
      <c r="F88" s="2">
        <v>0.49</v>
      </c>
      <c r="G88" s="1">
        <v>4.0</v>
      </c>
      <c r="H88" s="1" t="s">
        <v>15</v>
      </c>
      <c r="I88" s="2">
        <v>1.25</v>
      </c>
      <c r="J88" s="1" t="s">
        <v>21</v>
      </c>
      <c r="K88" s="5">
        <f t="shared" si="1"/>
        <v>1.551020408</v>
      </c>
      <c r="L88" s="6">
        <f t="shared" si="2"/>
        <v>196</v>
      </c>
      <c r="M88" s="6">
        <f t="shared" si="3"/>
        <v>304</v>
      </c>
    </row>
    <row r="89">
      <c r="A89" s="4">
        <v>45442.0</v>
      </c>
      <c r="B89" s="1" t="s">
        <v>31</v>
      </c>
      <c r="C89" s="4">
        <v>45443.0</v>
      </c>
      <c r="D89" s="1">
        <v>450.0</v>
      </c>
      <c r="E89" s="1" t="s">
        <v>14</v>
      </c>
      <c r="F89" s="2">
        <v>0.67</v>
      </c>
      <c r="G89" s="1">
        <v>5.0</v>
      </c>
      <c r="H89" s="1" t="s">
        <v>15</v>
      </c>
      <c r="I89" s="2">
        <f>((1.55*2)+(3*3.8))/G89</f>
        <v>2.9</v>
      </c>
      <c r="J89" s="1" t="s">
        <v>21</v>
      </c>
      <c r="K89" s="5">
        <f t="shared" si="1"/>
        <v>3.328358209</v>
      </c>
      <c r="L89" s="6">
        <f t="shared" si="2"/>
        <v>335</v>
      </c>
      <c r="M89" s="6">
        <f t="shared" si="3"/>
        <v>1115</v>
      </c>
    </row>
    <row r="90">
      <c r="B90" s="1" t="s">
        <v>74</v>
      </c>
      <c r="C90" s="4">
        <v>45443.0</v>
      </c>
      <c r="D90" s="1">
        <v>382.0</v>
      </c>
      <c r="E90" s="1" t="s">
        <v>20</v>
      </c>
      <c r="F90" s="2">
        <v>1.05</v>
      </c>
      <c r="G90" s="1">
        <v>4.0</v>
      </c>
      <c r="H90" s="1" t="s">
        <v>15</v>
      </c>
      <c r="I90" s="2">
        <v>1.11</v>
      </c>
      <c r="J90" s="1" t="s">
        <v>21</v>
      </c>
      <c r="K90" s="5">
        <f t="shared" si="1"/>
        <v>0.05714285714</v>
      </c>
      <c r="L90" s="6">
        <f t="shared" si="2"/>
        <v>420</v>
      </c>
      <c r="M90" s="6">
        <f t="shared" si="3"/>
        <v>24</v>
      </c>
    </row>
    <row r="91">
      <c r="B91" s="1" t="s">
        <v>32</v>
      </c>
      <c r="C91" s="4">
        <v>45443.0</v>
      </c>
      <c r="D91" s="1">
        <v>520.0</v>
      </c>
      <c r="E91" s="1" t="s">
        <v>14</v>
      </c>
      <c r="F91" s="2">
        <v>0.57</v>
      </c>
      <c r="G91" s="1">
        <v>6.0</v>
      </c>
      <c r="H91" s="1" t="s">
        <v>15</v>
      </c>
      <c r="I91" s="2">
        <v>0.75</v>
      </c>
      <c r="J91" s="1" t="s">
        <v>21</v>
      </c>
      <c r="K91" s="5">
        <f t="shared" si="1"/>
        <v>0.3157894737</v>
      </c>
      <c r="L91" s="6">
        <f t="shared" si="2"/>
        <v>342</v>
      </c>
      <c r="M91" s="6">
        <f t="shared" si="3"/>
        <v>108</v>
      </c>
    </row>
    <row r="92">
      <c r="B92" s="1" t="s">
        <v>32</v>
      </c>
      <c r="C92" s="4">
        <v>45442.0</v>
      </c>
      <c r="D92" s="1">
        <v>524.0</v>
      </c>
      <c r="E92" s="1" t="s">
        <v>14</v>
      </c>
      <c r="F92" s="2">
        <f>((10*0.71)+(10*0.61)+(15*0.49))/G92</f>
        <v>0.5871428571</v>
      </c>
      <c r="G92" s="1">
        <v>35.0</v>
      </c>
      <c r="H92" s="1" t="s">
        <v>15</v>
      </c>
      <c r="I92" s="2">
        <v>2.3</v>
      </c>
      <c r="J92" s="1" t="s">
        <v>21</v>
      </c>
      <c r="K92" s="5">
        <f t="shared" si="1"/>
        <v>2.917274939</v>
      </c>
      <c r="L92" s="6">
        <f t="shared" si="2"/>
        <v>2055</v>
      </c>
      <c r="M92" s="6">
        <f t="shared" si="3"/>
        <v>5995</v>
      </c>
    </row>
    <row r="93">
      <c r="B93" s="1" t="s">
        <v>32</v>
      </c>
      <c r="C93" s="4">
        <v>45442.0</v>
      </c>
      <c r="D93" s="1">
        <v>523.0</v>
      </c>
      <c r="E93" s="1" t="s">
        <v>14</v>
      </c>
      <c r="F93" s="6">
        <f>((0.7*10)+(10*0.6)+(10*0.66))/G93</f>
        <v>0.6533333333</v>
      </c>
      <c r="G93" s="1">
        <v>30.0</v>
      </c>
      <c r="H93" s="1" t="s">
        <v>15</v>
      </c>
      <c r="I93" s="2">
        <v>1.0</v>
      </c>
      <c r="J93" s="1" t="s">
        <v>21</v>
      </c>
      <c r="K93" s="5">
        <f t="shared" si="1"/>
        <v>0.5306122449</v>
      </c>
      <c r="L93" s="6">
        <f t="shared" si="2"/>
        <v>1960</v>
      </c>
      <c r="M93" s="6">
        <f t="shared" si="3"/>
        <v>1040</v>
      </c>
    </row>
    <row r="94">
      <c r="B94" s="1" t="s">
        <v>32</v>
      </c>
      <c r="C94" s="4">
        <v>45464.0</v>
      </c>
      <c r="D94" s="1">
        <v>515.0</v>
      </c>
      <c r="E94" s="1" t="s">
        <v>14</v>
      </c>
      <c r="F94" s="6">
        <f>3.22</f>
        <v>3.22</v>
      </c>
      <c r="G94" s="1">
        <v>5.0</v>
      </c>
      <c r="H94" s="1" t="s">
        <v>18</v>
      </c>
      <c r="I94" s="2">
        <v>4.82</v>
      </c>
      <c r="J94" s="1" t="s">
        <v>21</v>
      </c>
      <c r="K94" s="5">
        <f t="shared" si="1"/>
        <v>0.4968944099</v>
      </c>
      <c r="L94" s="6">
        <f t="shared" si="2"/>
        <v>1610</v>
      </c>
      <c r="M94" s="6">
        <f t="shared" si="3"/>
        <v>800</v>
      </c>
    </row>
    <row r="95">
      <c r="B95" s="1" t="s">
        <v>32</v>
      </c>
      <c r="C95" s="4">
        <v>45464.0</v>
      </c>
      <c r="D95" s="1">
        <v>510.0</v>
      </c>
      <c r="E95" s="1" t="s">
        <v>14</v>
      </c>
      <c r="F95" s="2">
        <v>2.28</v>
      </c>
      <c r="G95" s="1">
        <v>5.0</v>
      </c>
      <c r="H95" s="1" t="s">
        <v>18</v>
      </c>
      <c r="I95" s="2">
        <v>3.2</v>
      </c>
      <c r="J95" s="1" t="s">
        <v>21</v>
      </c>
      <c r="K95" s="5">
        <f t="shared" si="1"/>
        <v>0.4035087719</v>
      </c>
      <c r="L95" s="6">
        <f t="shared" si="2"/>
        <v>1140</v>
      </c>
      <c r="M95" s="6">
        <f t="shared" si="3"/>
        <v>460</v>
      </c>
    </row>
    <row r="96">
      <c r="B96" s="1" t="s">
        <v>32</v>
      </c>
      <c r="C96" s="4">
        <v>45492.0</v>
      </c>
      <c r="D96" s="1">
        <v>500.0</v>
      </c>
      <c r="E96" s="1" t="s">
        <v>14</v>
      </c>
      <c r="F96" s="2">
        <v>2.76</v>
      </c>
      <c r="G96" s="1">
        <v>5.0</v>
      </c>
      <c r="H96" s="1" t="s">
        <v>18</v>
      </c>
      <c r="I96" s="2">
        <v>3.2</v>
      </c>
      <c r="J96" s="1" t="s">
        <v>21</v>
      </c>
      <c r="K96" s="5">
        <f t="shared" si="1"/>
        <v>0.1594202899</v>
      </c>
      <c r="L96" s="6">
        <f t="shared" si="2"/>
        <v>1380</v>
      </c>
      <c r="M96" s="6">
        <f t="shared" si="3"/>
        <v>220</v>
      </c>
    </row>
    <row r="97">
      <c r="A97" s="4"/>
      <c r="B97" s="1" t="s">
        <v>47</v>
      </c>
      <c r="C97" s="4">
        <v>45443.0</v>
      </c>
      <c r="D97" s="1">
        <v>35.5</v>
      </c>
      <c r="E97" s="1" t="s">
        <v>14</v>
      </c>
      <c r="F97" s="2">
        <v>0.16</v>
      </c>
      <c r="G97" s="1">
        <v>15.0</v>
      </c>
      <c r="H97" s="1" t="s">
        <v>15</v>
      </c>
      <c r="I97" s="6">
        <f>((5*0.47)+(10*0.48))/G97</f>
        <v>0.4766666667</v>
      </c>
      <c r="J97" s="1" t="s">
        <v>21</v>
      </c>
      <c r="K97" s="5">
        <f t="shared" si="1"/>
        <v>1.979166667</v>
      </c>
      <c r="L97" s="6">
        <f t="shared" si="2"/>
        <v>240</v>
      </c>
      <c r="M97" s="6">
        <f t="shared" si="3"/>
        <v>475</v>
      </c>
    </row>
    <row r="98">
      <c r="A98" s="4">
        <v>45442.0</v>
      </c>
      <c r="B98" s="1" t="s">
        <v>35</v>
      </c>
      <c r="C98" s="4">
        <v>45443.0</v>
      </c>
      <c r="D98" s="1">
        <v>91.5</v>
      </c>
      <c r="E98" s="1" t="s">
        <v>20</v>
      </c>
      <c r="F98" s="2">
        <v>0.34</v>
      </c>
      <c r="G98" s="1">
        <v>10.0</v>
      </c>
      <c r="H98" s="1" t="s">
        <v>15</v>
      </c>
      <c r="I98" s="6">
        <f>0.64</f>
        <v>0.64</v>
      </c>
      <c r="J98" s="1" t="s">
        <v>21</v>
      </c>
      <c r="K98" s="5">
        <f t="shared" si="1"/>
        <v>0.8823529412</v>
      </c>
      <c r="L98" s="6">
        <f t="shared" si="2"/>
        <v>340</v>
      </c>
      <c r="M98" s="6">
        <f t="shared" si="3"/>
        <v>300</v>
      </c>
    </row>
    <row r="99">
      <c r="B99" s="1" t="s">
        <v>13</v>
      </c>
      <c r="C99" s="4">
        <v>45443.0</v>
      </c>
      <c r="D99" s="1">
        <v>1080.0</v>
      </c>
      <c r="E99" s="1" t="s">
        <v>14</v>
      </c>
      <c r="F99" s="2">
        <v>4.4</v>
      </c>
      <c r="G99" s="1">
        <v>1.0</v>
      </c>
      <c r="H99" s="1" t="s">
        <v>15</v>
      </c>
      <c r="I99" s="2">
        <v>10.25</v>
      </c>
      <c r="J99" s="1" t="s">
        <v>21</v>
      </c>
      <c r="K99" s="5">
        <f t="shared" si="1"/>
        <v>1.329545455</v>
      </c>
      <c r="L99" s="6">
        <f t="shared" si="2"/>
        <v>440</v>
      </c>
      <c r="M99" s="6">
        <f t="shared" si="3"/>
        <v>585</v>
      </c>
    </row>
    <row r="100">
      <c r="B100" s="1" t="s">
        <v>39</v>
      </c>
      <c r="C100" s="4">
        <v>45443.0</v>
      </c>
      <c r="D100" s="1">
        <v>116.0</v>
      </c>
      <c r="E100" s="1" t="s">
        <v>20</v>
      </c>
      <c r="F100" s="2">
        <v>0.32</v>
      </c>
      <c r="G100" s="1">
        <v>10.0</v>
      </c>
      <c r="H100" s="1" t="s">
        <v>15</v>
      </c>
      <c r="I100" s="6">
        <f>((4*0.54)+(0.55)+(5*0.64))/G100</f>
        <v>0.591</v>
      </c>
      <c r="J100" s="1" t="s">
        <v>21</v>
      </c>
      <c r="K100" s="5">
        <f t="shared" si="1"/>
        <v>0.846875</v>
      </c>
      <c r="L100" s="6">
        <f t="shared" si="2"/>
        <v>320</v>
      </c>
      <c r="M100" s="6">
        <f t="shared" si="3"/>
        <v>271</v>
      </c>
    </row>
    <row r="101">
      <c r="B101" s="1" t="s">
        <v>32</v>
      </c>
      <c r="C101" s="4">
        <v>45443.0</v>
      </c>
      <c r="D101" s="1">
        <v>520.0</v>
      </c>
      <c r="E101" s="1" t="s">
        <v>20</v>
      </c>
      <c r="F101" s="6">
        <f>((0.59*10)+(0.48*10)+(0.41*10)+(0.37*10))/G101</f>
        <v>0.4625</v>
      </c>
      <c r="G101" s="1">
        <v>40.0</v>
      </c>
      <c r="H101" s="1" t="s">
        <v>15</v>
      </c>
      <c r="I101" s="2">
        <v>1.41</v>
      </c>
      <c r="J101" s="1" t="s">
        <v>21</v>
      </c>
      <c r="K101" s="5">
        <f t="shared" si="1"/>
        <v>2.048648649</v>
      </c>
      <c r="L101" s="6">
        <f t="shared" si="2"/>
        <v>1850</v>
      </c>
      <c r="M101" s="6">
        <f t="shared" si="3"/>
        <v>3790</v>
      </c>
    </row>
    <row r="102">
      <c r="B102" s="1" t="s">
        <v>32</v>
      </c>
      <c r="C102" s="4">
        <v>45443.0</v>
      </c>
      <c r="D102" s="1">
        <v>520.0</v>
      </c>
      <c r="E102" s="1" t="s">
        <v>14</v>
      </c>
      <c r="F102" s="6">
        <f>((0.7*10)+(0.6*10)+(4*0.47))/G102</f>
        <v>0.62</v>
      </c>
      <c r="G102" s="1">
        <v>24.0</v>
      </c>
      <c r="H102" s="1" t="s">
        <v>18</v>
      </c>
      <c r="I102" s="2">
        <v>0.5</v>
      </c>
      <c r="J102" s="1" t="s">
        <v>16</v>
      </c>
      <c r="K102" s="5">
        <f t="shared" si="1"/>
        <v>-0.1935483871</v>
      </c>
      <c r="L102" s="6">
        <f t="shared" si="2"/>
        <v>1488</v>
      </c>
      <c r="M102" s="6">
        <f t="shared" si="3"/>
        <v>-288</v>
      </c>
    </row>
    <row r="103">
      <c r="E103" s="8"/>
      <c r="F103" s="2"/>
      <c r="H103" s="8"/>
      <c r="I103" s="6"/>
      <c r="J103" s="8"/>
      <c r="K103" s="5"/>
      <c r="L103" s="6"/>
    </row>
    <row r="104">
      <c r="F104" s="6"/>
      <c r="I104" s="6"/>
      <c r="K104" s="5"/>
      <c r="L104" s="6">
        <f t="shared" ref="L104:M104" si="5">sum(L2:L103)</f>
        <v>63107</v>
      </c>
      <c r="M104" s="6">
        <f t="shared" si="5"/>
        <v>41439</v>
      </c>
      <c r="N104" s="5">
        <f>(M104/L104)</f>
        <v>0.6566466478</v>
      </c>
    </row>
    <row r="105">
      <c r="F105" s="6"/>
      <c r="I105" s="6"/>
      <c r="K105" s="5"/>
      <c r="L105" s="2" t="s">
        <v>48</v>
      </c>
      <c r="M105" s="1" t="s">
        <v>49</v>
      </c>
      <c r="N105" s="1" t="s">
        <v>50</v>
      </c>
    </row>
    <row r="106">
      <c r="F106" s="6"/>
      <c r="I106" s="6"/>
      <c r="K106" s="5"/>
      <c r="L106" s="2" t="s">
        <v>78</v>
      </c>
    </row>
    <row r="107">
      <c r="F107" s="6"/>
      <c r="I107" s="6"/>
      <c r="K107" s="5"/>
      <c r="L107" s="6"/>
    </row>
    <row r="108">
      <c r="F108" s="6"/>
      <c r="I108" s="6"/>
      <c r="K108" s="5"/>
      <c r="L108" s="6"/>
    </row>
    <row r="109">
      <c r="F109" s="6"/>
      <c r="I109" s="6"/>
      <c r="K109" s="5"/>
      <c r="L109" s="6"/>
    </row>
    <row r="110">
      <c r="F110" s="6"/>
      <c r="I110" s="6"/>
      <c r="K110" s="5"/>
      <c r="L110" s="6"/>
    </row>
    <row r="111">
      <c r="F111" s="6"/>
      <c r="I111" s="6"/>
      <c r="K111" s="5"/>
      <c r="L111" s="6"/>
    </row>
    <row r="112">
      <c r="F112" s="6"/>
      <c r="I112" s="6"/>
      <c r="K112" s="5"/>
      <c r="L112" s="6"/>
    </row>
    <row r="113">
      <c r="F113" s="6"/>
      <c r="I113" s="6"/>
      <c r="K113" s="5"/>
      <c r="L113" s="6"/>
    </row>
    <row r="114">
      <c r="F114" s="6"/>
      <c r="I114" s="6"/>
      <c r="K114" s="5"/>
      <c r="L114" s="6"/>
    </row>
    <row r="115">
      <c r="F115" s="6"/>
      <c r="I115" s="6"/>
      <c r="K115" s="5"/>
      <c r="L115" s="6"/>
    </row>
    <row r="116">
      <c r="F116" s="6"/>
      <c r="I116" s="6"/>
      <c r="K116" s="5"/>
      <c r="L116" s="6"/>
    </row>
    <row r="117">
      <c r="F117" s="6"/>
      <c r="I117" s="6"/>
      <c r="K117" s="5"/>
      <c r="L117" s="6"/>
    </row>
    <row r="118">
      <c r="F118" s="6"/>
      <c r="I118" s="6"/>
      <c r="K118" s="5"/>
      <c r="L118" s="6"/>
    </row>
    <row r="119">
      <c r="F119" s="6"/>
      <c r="I119" s="6"/>
      <c r="K119" s="5"/>
      <c r="L119" s="6"/>
    </row>
    <row r="120">
      <c r="F120" s="6"/>
      <c r="I120" s="6"/>
      <c r="K120" s="5"/>
      <c r="L120" s="6"/>
    </row>
    <row r="121">
      <c r="F121" s="6"/>
      <c r="I121" s="6"/>
      <c r="K121" s="5"/>
      <c r="L121" s="6"/>
    </row>
    <row r="122">
      <c r="F122" s="6"/>
      <c r="I122" s="6"/>
      <c r="K122" s="5"/>
      <c r="L122" s="6"/>
    </row>
    <row r="123">
      <c r="F123" s="6"/>
      <c r="I123" s="6"/>
      <c r="K123" s="5"/>
      <c r="L123" s="6"/>
    </row>
    <row r="124">
      <c r="F124" s="6"/>
      <c r="I124" s="6"/>
      <c r="K124" s="5"/>
      <c r="L124" s="6"/>
    </row>
    <row r="125">
      <c r="F125" s="6"/>
      <c r="I125" s="6"/>
      <c r="K125" s="5"/>
      <c r="L125" s="6"/>
    </row>
    <row r="126">
      <c r="F126" s="6"/>
      <c r="I126" s="6"/>
      <c r="K126" s="5"/>
      <c r="L126" s="6"/>
    </row>
    <row r="127">
      <c r="F127" s="6"/>
      <c r="I127" s="6"/>
      <c r="K127" s="5"/>
      <c r="L127" s="6"/>
    </row>
    <row r="128">
      <c r="F128" s="6"/>
      <c r="I128" s="6"/>
      <c r="K128" s="5"/>
      <c r="L128" s="6"/>
    </row>
    <row r="129">
      <c r="F129" s="6"/>
      <c r="I129" s="6"/>
      <c r="K129" s="5"/>
      <c r="L129" s="6"/>
    </row>
    <row r="130">
      <c r="F130" s="6"/>
      <c r="I130" s="6"/>
      <c r="K130" s="5"/>
      <c r="L130" s="6"/>
    </row>
    <row r="131">
      <c r="F131" s="6"/>
      <c r="I131" s="6"/>
      <c r="K131" s="5"/>
      <c r="L131" s="6"/>
    </row>
    <row r="132">
      <c r="F132" s="6"/>
      <c r="I132" s="6"/>
      <c r="K132" s="5"/>
      <c r="L132" s="6"/>
    </row>
    <row r="133">
      <c r="F133" s="6"/>
      <c r="I133" s="6"/>
      <c r="K133" s="5"/>
      <c r="L133" s="6"/>
    </row>
    <row r="134">
      <c r="F134" s="6"/>
      <c r="I134" s="6"/>
      <c r="K134" s="5"/>
      <c r="L134" s="6"/>
    </row>
    <row r="135">
      <c r="F135" s="6"/>
      <c r="I135" s="6"/>
      <c r="K135" s="5"/>
      <c r="L135" s="6"/>
    </row>
    <row r="136">
      <c r="F136" s="6"/>
      <c r="I136" s="6"/>
      <c r="K136" s="5"/>
      <c r="L136" s="6"/>
    </row>
    <row r="137">
      <c r="F137" s="6"/>
      <c r="I137" s="6"/>
      <c r="K137" s="5"/>
      <c r="L137" s="6"/>
    </row>
    <row r="138">
      <c r="F138" s="6"/>
      <c r="I138" s="6"/>
      <c r="K138" s="5"/>
      <c r="L138" s="6"/>
    </row>
    <row r="139">
      <c r="F139" s="6"/>
      <c r="I139" s="6"/>
      <c r="K139" s="5"/>
      <c r="L139" s="6"/>
    </row>
    <row r="140">
      <c r="F140" s="6"/>
      <c r="I140" s="6"/>
      <c r="K140" s="5"/>
      <c r="L140" s="6"/>
    </row>
    <row r="141">
      <c r="F141" s="6"/>
      <c r="I141" s="6"/>
      <c r="K141" s="5"/>
      <c r="L141" s="6"/>
    </row>
    <row r="142">
      <c r="F142" s="6"/>
      <c r="I142" s="6"/>
      <c r="K142" s="5"/>
      <c r="L142" s="6"/>
    </row>
    <row r="143">
      <c r="F143" s="6"/>
      <c r="I143" s="6"/>
      <c r="K143" s="5"/>
      <c r="L143" s="6"/>
    </row>
    <row r="144">
      <c r="F144" s="6"/>
      <c r="I144" s="6"/>
      <c r="K144" s="5"/>
      <c r="L144" s="6"/>
    </row>
    <row r="145">
      <c r="F145" s="6"/>
      <c r="I145" s="6"/>
      <c r="K145" s="5"/>
      <c r="L145" s="6"/>
    </row>
    <row r="146">
      <c r="F146" s="6"/>
      <c r="I146" s="6"/>
      <c r="K146" s="5"/>
      <c r="L146" s="6"/>
    </row>
    <row r="147">
      <c r="F147" s="6"/>
      <c r="I147" s="6"/>
      <c r="K147" s="5"/>
      <c r="L147" s="6"/>
    </row>
    <row r="148">
      <c r="F148" s="6"/>
      <c r="I148" s="6"/>
      <c r="K148" s="5"/>
      <c r="L148" s="6"/>
    </row>
    <row r="149">
      <c r="F149" s="6"/>
      <c r="I149" s="6"/>
      <c r="K149" s="5"/>
      <c r="L149" s="6"/>
    </row>
    <row r="150">
      <c r="F150" s="6"/>
      <c r="I150" s="6"/>
      <c r="K150" s="5"/>
      <c r="L150" s="6"/>
    </row>
    <row r="151">
      <c r="F151" s="6"/>
      <c r="I151" s="6"/>
      <c r="K151" s="5"/>
      <c r="L151" s="6"/>
    </row>
    <row r="152">
      <c r="F152" s="6"/>
      <c r="I152" s="6"/>
      <c r="K152" s="5"/>
      <c r="L152" s="6"/>
    </row>
    <row r="153">
      <c r="F153" s="6"/>
      <c r="I153" s="6"/>
      <c r="K153" s="5"/>
      <c r="L153" s="6"/>
    </row>
    <row r="154">
      <c r="F154" s="6"/>
      <c r="I154" s="6"/>
      <c r="K154" s="5"/>
      <c r="L154" s="6"/>
    </row>
    <row r="155">
      <c r="F155" s="6"/>
      <c r="I155" s="6"/>
      <c r="K155" s="5"/>
      <c r="L155" s="6"/>
    </row>
    <row r="156">
      <c r="F156" s="6"/>
      <c r="I156" s="6"/>
      <c r="K156" s="5"/>
      <c r="L156" s="6"/>
    </row>
    <row r="157">
      <c r="F157" s="6"/>
      <c r="I157" s="6"/>
      <c r="K157" s="5"/>
      <c r="L157" s="6"/>
    </row>
    <row r="158">
      <c r="F158" s="6"/>
      <c r="I158" s="6"/>
      <c r="K158" s="5"/>
      <c r="L158" s="6"/>
    </row>
    <row r="159">
      <c r="F159" s="6"/>
      <c r="I159" s="6"/>
      <c r="K159" s="5"/>
      <c r="L159" s="6"/>
    </row>
    <row r="160">
      <c r="F160" s="6"/>
      <c r="I160" s="6"/>
      <c r="K160" s="5"/>
      <c r="L160" s="6"/>
    </row>
    <row r="161">
      <c r="F161" s="6"/>
      <c r="I161" s="6"/>
      <c r="K161" s="5"/>
      <c r="L161" s="6"/>
    </row>
    <row r="162">
      <c r="F162" s="6"/>
      <c r="I162" s="6"/>
      <c r="K162" s="5"/>
      <c r="L162" s="6"/>
    </row>
    <row r="163">
      <c r="F163" s="6"/>
      <c r="I163" s="6"/>
      <c r="K163" s="5"/>
      <c r="L163" s="6"/>
    </row>
    <row r="164">
      <c r="F164" s="6"/>
      <c r="I164" s="6"/>
      <c r="K164" s="5"/>
      <c r="L164" s="6"/>
    </row>
    <row r="165">
      <c r="F165" s="6"/>
      <c r="I165" s="6"/>
      <c r="K165" s="5"/>
      <c r="L165" s="6"/>
    </row>
    <row r="166">
      <c r="F166" s="6"/>
      <c r="I166" s="6"/>
      <c r="K166" s="5"/>
      <c r="L166" s="6"/>
    </row>
    <row r="167">
      <c r="F167" s="6"/>
      <c r="I167" s="6"/>
      <c r="K167" s="5"/>
      <c r="L167" s="6"/>
    </row>
    <row r="168">
      <c r="F168" s="6"/>
      <c r="I168" s="6"/>
      <c r="K168" s="5"/>
      <c r="L168" s="6"/>
    </row>
    <row r="169">
      <c r="F169" s="6"/>
      <c r="I169" s="6"/>
      <c r="K169" s="5"/>
      <c r="L169" s="6"/>
    </row>
    <row r="170">
      <c r="F170" s="6"/>
      <c r="I170" s="6"/>
      <c r="K170" s="5"/>
      <c r="L170" s="6"/>
    </row>
    <row r="171">
      <c r="F171" s="6"/>
      <c r="I171" s="6"/>
      <c r="K171" s="5"/>
      <c r="L171" s="6"/>
    </row>
    <row r="172">
      <c r="F172" s="6"/>
      <c r="I172" s="6"/>
      <c r="K172" s="5"/>
      <c r="L172" s="6"/>
    </row>
    <row r="173">
      <c r="F173" s="6"/>
      <c r="I173" s="6"/>
      <c r="K173" s="5"/>
      <c r="L173" s="6"/>
    </row>
    <row r="174">
      <c r="F174" s="6"/>
      <c r="I174" s="6"/>
      <c r="K174" s="5"/>
      <c r="L174" s="6"/>
    </row>
    <row r="175">
      <c r="F175" s="6"/>
      <c r="I175" s="6"/>
      <c r="K175" s="5"/>
      <c r="L175" s="6"/>
    </row>
    <row r="176">
      <c r="F176" s="6"/>
      <c r="I176" s="6"/>
      <c r="K176" s="5"/>
      <c r="L176" s="6"/>
    </row>
    <row r="177">
      <c r="F177" s="6"/>
      <c r="I177" s="6"/>
      <c r="K177" s="5"/>
      <c r="L177" s="6"/>
    </row>
    <row r="178">
      <c r="F178" s="6"/>
      <c r="I178" s="6"/>
      <c r="K178" s="5"/>
      <c r="L178" s="6"/>
    </row>
    <row r="179">
      <c r="F179" s="6"/>
      <c r="I179" s="6"/>
      <c r="K179" s="5"/>
      <c r="L179" s="6"/>
    </row>
    <row r="180">
      <c r="F180" s="6"/>
      <c r="I180" s="6"/>
      <c r="K180" s="5"/>
      <c r="L180" s="6"/>
    </row>
    <row r="181">
      <c r="F181" s="6"/>
      <c r="I181" s="6"/>
      <c r="K181" s="5"/>
      <c r="L181" s="6"/>
    </row>
    <row r="182">
      <c r="F182" s="6"/>
      <c r="I182" s="6"/>
      <c r="K182" s="5"/>
      <c r="L182" s="6"/>
    </row>
    <row r="183">
      <c r="F183" s="6"/>
      <c r="I183" s="6"/>
      <c r="K183" s="5"/>
      <c r="L183" s="6"/>
    </row>
    <row r="184">
      <c r="F184" s="6"/>
      <c r="I184" s="6"/>
      <c r="K184" s="5"/>
      <c r="L184" s="6"/>
    </row>
    <row r="185">
      <c r="F185" s="6"/>
      <c r="I185" s="6"/>
      <c r="K185" s="5"/>
      <c r="L185" s="6"/>
    </row>
    <row r="186">
      <c r="F186" s="6"/>
      <c r="I186" s="6"/>
      <c r="K186" s="5"/>
      <c r="L186" s="6"/>
    </row>
    <row r="187">
      <c r="F187" s="6"/>
      <c r="I187" s="6"/>
      <c r="K187" s="5"/>
      <c r="L187" s="6"/>
    </row>
    <row r="188">
      <c r="F188" s="6"/>
      <c r="I188" s="6"/>
      <c r="K188" s="5"/>
      <c r="L188" s="6"/>
    </row>
    <row r="189">
      <c r="F189" s="6"/>
      <c r="I189" s="6"/>
      <c r="K189" s="5"/>
      <c r="L189" s="6"/>
    </row>
    <row r="190">
      <c r="F190" s="6"/>
      <c r="I190" s="6"/>
      <c r="K190" s="5"/>
      <c r="L190" s="6"/>
    </row>
    <row r="191">
      <c r="F191" s="6"/>
      <c r="I191" s="6"/>
      <c r="K191" s="5"/>
      <c r="L191" s="6"/>
    </row>
    <row r="192">
      <c r="F192" s="6"/>
      <c r="I192" s="6"/>
      <c r="K192" s="5"/>
      <c r="L192" s="6"/>
    </row>
    <row r="193">
      <c r="F193" s="6"/>
      <c r="I193" s="6"/>
      <c r="K193" s="5"/>
      <c r="L193" s="6"/>
    </row>
    <row r="194">
      <c r="F194" s="6"/>
      <c r="I194" s="6"/>
      <c r="K194" s="5"/>
      <c r="L194" s="6"/>
    </row>
    <row r="195">
      <c r="F195" s="6"/>
      <c r="I195" s="6"/>
      <c r="K195" s="5"/>
      <c r="L195" s="6"/>
    </row>
    <row r="196">
      <c r="F196" s="6"/>
      <c r="I196" s="6"/>
      <c r="K196" s="5"/>
      <c r="L196" s="6"/>
    </row>
    <row r="197">
      <c r="F197" s="6"/>
      <c r="I197" s="6"/>
      <c r="K197" s="5"/>
      <c r="L197" s="6"/>
    </row>
    <row r="198">
      <c r="F198" s="6"/>
      <c r="I198" s="6"/>
      <c r="K198" s="5"/>
      <c r="L198" s="6"/>
    </row>
    <row r="199">
      <c r="F199" s="6"/>
      <c r="I199" s="6"/>
      <c r="K199" s="5"/>
      <c r="L199" s="6"/>
    </row>
    <row r="200">
      <c r="F200" s="6"/>
      <c r="I200" s="6"/>
      <c r="K200" s="5"/>
      <c r="L200" s="6"/>
    </row>
    <row r="201">
      <c r="F201" s="6"/>
      <c r="I201" s="6"/>
      <c r="K201" s="5"/>
      <c r="L201" s="6"/>
    </row>
    <row r="202">
      <c r="F202" s="6"/>
      <c r="I202" s="6"/>
      <c r="K202" s="5"/>
      <c r="L202" s="6"/>
    </row>
    <row r="203">
      <c r="F203" s="6"/>
      <c r="I203" s="6"/>
      <c r="K203" s="5"/>
      <c r="L203" s="6"/>
    </row>
    <row r="204">
      <c r="F204" s="6"/>
      <c r="I204" s="6"/>
      <c r="K204" s="5"/>
      <c r="L204" s="6"/>
    </row>
    <row r="205">
      <c r="F205" s="6"/>
      <c r="I205" s="6"/>
      <c r="K205" s="5"/>
      <c r="L205" s="6"/>
    </row>
    <row r="206">
      <c r="F206" s="6"/>
      <c r="I206" s="6"/>
      <c r="K206" s="5"/>
      <c r="L206" s="6"/>
    </row>
    <row r="207">
      <c r="F207" s="6"/>
      <c r="I207" s="6"/>
      <c r="K207" s="5"/>
      <c r="L207" s="6"/>
    </row>
    <row r="208">
      <c r="F208" s="6"/>
      <c r="I208" s="6"/>
      <c r="K208" s="5"/>
      <c r="L208" s="6"/>
    </row>
    <row r="209">
      <c r="F209" s="6"/>
      <c r="I209" s="6"/>
      <c r="K209" s="5"/>
      <c r="L209" s="6"/>
    </row>
    <row r="210">
      <c r="F210" s="6"/>
      <c r="I210" s="6"/>
      <c r="K210" s="5"/>
      <c r="L210" s="6"/>
    </row>
    <row r="211">
      <c r="F211" s="6"/>
      <c r="I211" s="6"/>
      <c r="K211" s="5"/>
      <c r="L211" s="6"/>
    </row>
    <row r="212">
      <c r="F212" s="6"/>
      <c r="I212" s="6"/>
      <c r="K212" s="5"/>
      <c r="L212" s="6"/>
    </row>
    <row r="213">
      <c r="F213" s="6"/>
      <c r="I213" s="6"/>
      <c r="K213" s="5"/>
      <c r="L213" s="6"/>
    </row>
    <row r="214">
      <c r="F214" s="6"/>
      <c r="I214" s="6"/>
      <c r="K214" s="5"/>
      <c r="L214" s="6"/>
    </row>
    <row r="215">
      <c r="F215" s="6"/>
      <c r="I215" s="6"/>
      <c r="K215" s="5"/>
      <c r="L215" s="6"/>
    </row>
    <row r="216">
      <c r="F216" s="6"/>
      <c r="I216" s="6"/>
      <c r="K216" s="5"/>
      <c r="L216" s="6"/>
    </row>
    <row r="217">
      <c r="F217" s="6"/>
      <c r="I217" s="6"/>
      <c r="K217" s="5"/>
      <c r="L217" s="6"/>
    </row>
    <row r="218">
      <c r="F218" s="6"/>
      <c r="I218" s="6"/>
      <c r="K218" s="5"/>
      <c r="L218" s="6"/>
    </row>
    <row r="219">
      <c r="F219" s="6"/>
      <c r="I219" s="6"/>
      <c r="K219" s="5"/>
      <c r="L219" s="6"/>
    </row>
    <row r="220">
      <c r="F220" s="6"/>
      <c r="I220" s="6"/>
      <c r="K220" s="5"/>
      <c r="L220" s="6"/>
    </row>
    <row r="221">
      <c r="F221" s="6"/>
      <c r="I221" s="6"/>
      <c r="K221" s="5"/>
      <c r="L221" s="6"/>
    </row>
    <row r="222">
      <c r="F222" s="6"/>
      <c r="I222" s="6"/>
      <c r="K222" s="5"/>
      <c r="L222" s="6"/>
    </row>
    <row r="223">
      <c r="F223" s="6"/>
      <c r="I223" s="6"/>
      <c r="K223" s="5"/>
      <c r="L223" s="6"/>
    </row>
    <row r="224">
      <c r="F224" s="6"/>
      <c r="I224" s="6"/>
      <c r="K224" s="5"/>
      <c r="L224" s="6"/>
    </row>
    <row r="225">
      <c r="F225" s="6"/>
      <c r="I225" s="6"/>
      <c r="K225" s="5"/>
      <c r="L225" s="6"/>
    </row>
    <row r="226">
      <c r="F226" s="6"/>
      <c r="I226" s="6"/>
      <c r="K226" s="5"/>
      <c r="L226" s="6"/>
    </row>
    <row r="227">
      <c r="F227" s="6"/>
      <c r="I227" s="6"/>
      <c r="K227" s="5"/>
      <c r="L227" s="6"/>
    </row>
    <row r="228">
      <c r="F228" s="6"/>
      <c r="I228" s="6"/>
      <c r="K228" s="5"/>
      <c r="L228" s="6"/>
    </row>
    <row r="229">
      <c r="F229" s="6"/>
      <c r="I229" s="6"/>
      <c r="K229" s="5"/>
      <c r="L229" s="6"/>
    </row>
    <row r="230">
      <c r="F230" s="6"/>
      <c r="I230" s="6"/>
      <c r="K230" s="5"/>
      <c r="L230" s="6"/>
    </row>
    <row r="231">
      <c r="F231" s="6"/>
      <c r="I231" s="6"/>
      <c r="K231" s="5"/>
      <c r="L231" s="6"/>
    </row>
    <row r="232">
      <c r="F232" s="6"/>
      <c r="I232" s="6"/>
      <c r="K232" s="5"/>
      <c r="L232" s="6"/>
    </row>
    <row r="233">
      <c r="F233" s="6"/>
      <c r="I233" s="6"/>
      <c r="K233" s="5"/>
      <c r="L233" s="6"/>
    </row>
    <row r="234">
      <c r="F234" s="6"/>
      <c r="I234" s="6"/>
      <c r="K234" s="5"/>
      <c r="L234" s="6"/>
    </row>
    <row r="235">
      <c r="F235" s="6"/>
      <c r="I235" s="6"/>
      <c r="K235" s="5"/>
      <c r="L235" s="6"/>
    </row>
    <row r="236">
      <c r="F236" s="6"/>
      <c r="I236" s="6"/>
      <c r="K236" s="5"/>
      <c r="L236" s="6"/>
    </row>
    <row r="237">
      <c r="F237" s="6"/>
      <c r="I237" s="6"/>
      <c r="K237" s="5"/>
      <c r="L237" s="6"/>
    </row>
    <row r="238">
      <c r="F238" s="6"/>
      <c r="I238" s="6"/>
      <c r="K238" s="5"/>
      <c r="L238" s="6"/>
    </row>
    <row r="239">
      <c r="F239" s="6"/>
      <c r="I239" s="6"/>
      <c r="K239" s="5"/>
      <c r="L239" s="6"/>
    </row>
    <row r="240">
      <c r="F240" s="6"/>
      <c r="I240" s="6"/>
      <c r="K240" s="5"/>
      <c r="L240" s="6"/>
    </row>
    <row r="241">
      <c r="F241" s="6"/>
      <c r="I241" s="6"/>
      <c r="K241" s="5"/>
      <c r="L241" s="6"/>
    </row>
    <row r="242">
      <c r="F242" s="6"/>
      <c r="I242" s="6"/>
      <c r="K242" s="5"/>
      <c r="L242" s="6"/>
    </row>
    <row r="243">
      <c r="F243" s="6"/>
      <c r="I243" s="6"/>
      <c r="K243" s="5"/>
      <c r="L243" s="6"/>
    </row>
    <row r="244">
      <c r="F244" s="6"/>
      <c r="I244" s="6"/>
      <c r="K244" s="5"/>
      <c r="L244" s="6"/>
    </row>
    <row r="245">
      <c r="F245" s="6"/>
      <c r="I245" s="6"/>
      <c r="K245" s="5"/>
      <c r="L245" s="6"/>
    </row>
    <row r="246">
      <c r="F246" s="6"/>
      <c r="I246" s="6"/>
      <c r="K246" s="5"/>
      <c r="L246" s="6"/>
    </row>
    <row r="247">
      <c r="F247" s="6"/>
      <c r="I247" s="6"/>
      <c r="K247" s="5"/>
      <c r="L247" s="6"/>
    </row>
    <row r="248">
      <c r="F248" s="6"/>
      <c r="I248" s="6"/>
      <c r="K248" s="5"/>
      <c r="L248" s="6"/>
    </row>
    <row r="249">
      <c r="F249" s="6"/>
      <c r="I249" s="6"/>
      <c r="K249" s="5"/>
      <c r="L249" s="6"/>
    </row>
    <row r="250">
      <c r="F250" s="6"/>
      <c r="I250" s="6"/>
      <c r="K250" s="5"/>
      <c r="L250" s="6"/>
    </row>
    <row r="251">
      <c r="F251" s="6"/>
      <c r="I251" s="6"/>
      <c r="K251" s="5"/>
      <c r="L251" s="6"/>
    </row>
    <row r="252">
      <c r="F252" s="6"/>
      <c r="I252" s="6"/>
      <c r="K252" s="5"/>
      <c r="L252" s="6"/>
    </row>
    <row r="253">
      <c r="F253" s="6"/>
      <c r="I253" s="6"/>
      <c r="K253" s="5"/>
      <c r="L253" s="6"/>
    </row>
    <row r="254">
      <c r="F254" s="6"/>
      <c r="I254" s="6"/>
      <c r="K254" s="5"/>
      <c r="L254" s="6"/>
    </row>
    <row r="255">
      <c r="F255" s="6"/>
      <c r="I255" s="6"/>
      <c r="K255" s="5"/>
      <c r="L255" s="6"/>
    </row>
    <row r="256">
      <c r="F256" s="6"/>
      <c r="I256" s="6"/>
      <c r="K256" s="5"/>
      <c r="L256" s="6"/>
    </row>
    <row r="257">
      <c r="F257" s="6"/>
      <c r="I257" s="6"/>
      <c r="K257" s="5"/>
      <c r="L257" s="6"/>
    </row>
    <row r="258">
      <c r="F258" s="6"/>
      <c r="I258" s="6"/>
      <c r="K258" s="5"/>
      <c r="L258" s="6"/>
    </row>
    <row r="259">
      <c r="F259" s="6"/>
      <c r="I259" s="6"/>
      <c r="K259" s="5"/>
      <c r="L259" s="6"/>
    </row>
    <row r="260">
      <c r="F260" s="6"/>
      <c r="I260" s="6"/>
      <c r="K260" s="5"/>
      <c r="L260" s="6"/>
    </row>
    <row r="261">
      <c r="F261" s="6"/>
      <c r="I261" s="6"/>
      <c r="K261" s="5"/>
      <c r="L261" s="6"/>
    </row>
    <row r="262">
      <c r="F262" s="6"/>
      <c r="I262" s="6"/>
      <c r="K262" s="5"/>
      <c r="L262" s="6"/>
    </row>
    <row r="263">
      <c r="F263" s="6"/>
      <c r="I263" s="6"/>
      <c r="K263" s="5"/>
      <c r="L263" s="6"/>
    </row>
    <row r="264">
      <c r="F264" s="6"/>
      <c r="I264" s="6"/>
      <c r="K264" s="5"/>
      <c r="L264" s="6"/>
    </row>
    <row r="265">
      <c r="F265" s="6"/>
      <c r="I265" s="6"/>
      <c r="K265" s="5"/>
      <c r="L265" s="6"/>
    </row>
    <row r="266">
      <c r="F266" s="6"/>
      <c r="I266" s="6"/>
      <c r="K266" s="5"/>
      <c r="L266" s="6"/>
    </row>
    <row r="267">
      <c r="F267" s="6"/>
      <c r="I267" s="6"/>
      <c r="K267" s="5"/>
      <c r="L267" s="6"/>
    </row>
    <row r="268">
      <c r="F268" s="6"/>
      <c r="I268" s="6"/>
      <c r="K268" s="5"/>
      <c r="L268" s="6"/>
    </row>
    <row r="269">
      <c r="F269" s="6"/>
      <c r="I269" s="6"/>
      <c r="K269" s="5"/>
      <c r="L269" s="6"/>
    </row>
    <row r="270">
      <c r="F270" s="6"/>
      <c r="I270" s="6"/>
      <c r="K270" s="5"/>
      <c r="L270" s="6"/>
    </row>
    <row r="271">
      <c r="F271" s="6"/>
      <c r="I271" s="6"/>
      <c r="K271" s="5"/>
      <c r="L271" s="6"/>
    </row>
    <row r="272">
      <c r="F272" s="6"/>
      <c r="I272" s="6"/>
      <c r="K272" s="5"/>
      <c r="L272" s="6"/>
    </row>
    <row r="273">
      <c r="F273" s="6"/>
      <c r="I273" s="6"/>
      <c r="K273" s="5"/>
      <c r="L273" s="6"/>
    </row>
    <row r="274">
      <c r="F274" s="6"/>
      <c r="I274" s="6"/>
      <c r="K274" s="5"/>
      <c r="L274" s="6"/>
    </row>
    <row r="275">
      <c r="F275" s="6"/>
      <c r="I275" s="6"/>
      <c r="K275" s="5"/>
      <c r="L275" s="6"/>
    </row>
    <row r="276">
      <c r="F276" s="6"/>
      <c r="I276" s="6"/>
      <c r="K276" s="5"/>
      <c r="L276" s="6"/>
    </row>
    <row r="277">
      <c r="F277" s="6"/>
      <c r="I277" s="6"/>
      <c r="K277" s="5"/>
      <c r="L277" s="6"/>
    </row>
    <row r="278">
      <c r="F278" s="6"/>
      <c r="I278" s="6"/>
      <c r="K278" s="5"/>
      <c r="L278" s="6"/>
    </row>
    <row r="279">
      <c r="F279" s="6"/>
      <c r="I279" s="6"/>
      <c r="K279" s="5"/>
      <c r="L279" s="6"/>
    </row>
    <row r="280">
      <c r="F280" s="6"/>
      <c r="I280" s="6"/>
      <c r="K280" s="5"/>
      <c r="L280" s="6"/>
    </row>
    <row r="281">
      <c r="F281" s="6"/>
      <c r="I281" s="6"/>
      <c r="K281" s="5"/>
      <c r="L281" s="6"/>
    </row>
    <row r="282">
      <c r="F282" s="6"/>
      <c r="I282" s="6"/>
      <c r="K282" s="5"/>
      <c r="L282" s="6"/>
    </row>
    <row r="283">
      <c r="F283" s="6"/>
      <c r="I283" s="6"/>
      <c r="K283" s="5"/>
      <c r="L283" s="6"/>
    </row>
    <row r="284">
      <c r="F284" s="6"/>
      <c r="I284" s="6"/>
      <c r="K284" s="5"/>
      <c r="L284" s="6"/>
    </row>
    <row r="285">
      <c r="F285" s="6"/>
      <c r="I285" s="6"/>
      <c r="K285" s="5"/>
      <c r="L285" s="6"/>
    </row>
    <row r="286">
      <c r="F286" s="6"/>
      <c r="I286" s="6"/>
      <c r="K286" s="5"/>
      <c r="L286" s="6"/>
    </row>
    <row r="287">
      <c r="F287" s="6"/>
      <c r="I287" s="6"/>
      <c r="K287" s="5"/>
      <c r="L287" s="6"/>
    </row>
    <row r="288">
      <c r="F288" s="6"/>
      <c r="I288" s="6"/>
      <c r="K288" s="5"/>
      <c r="L288" s="6"/>
    </row>
    <row r="289">
      <c r="F289" s="6"/>
      <c r="I289" s="6"/>
      <c r="K289" s="5"/>
      <c r="L289" s="6"/>
    </row>
    <row r="290">
      <c r="F290" s="6"/>
      <c r="I290" s="6"/>
      <c r="K290" s="5"/>
      <c r="L290" s="6"/>
    </row>
    <row r="291">
      <c r="F291" s="6"/>
      <c r="I291" s="6"/>
      <c r="K291" s="5"/>
      <c r="L291" s="6"/>
    </row>
    <row r="292">
      <c r="F292" s="6"/>
      <c r="I292" s="6"/>
      <c r="K292" s="5"/>
      <c r="L292" s="6"/>
    </row>
    <row r="293">
      <c r="F293" s="6"/>
      <c r="I293" s="6"/>
      <c r="K293" s="5"/>
      <c r="L293" s="6"/>
    </row>
    <row r="294">
      <c r="F294" s="6"/>
      <c r="I294" s="6"/>
      <c r="K294" s="5"/>
      <c r="L294" s="6"/>
    </row>
    <row r="295">
      <c r="F295" s="6"/>
      <c r="I295" s="6"/>
      <c r="K295" s="5"/>
      <c r="L295" s="6"/>
    </row>
    <row r="296">
      <c r="F296" s="6"/>
      <c r="I296" s="6"/>
      <c r="K296" s="5"/>
      <c r="L296" s="6"/>
    </row>
    <row r="297">
      <c r="F297" s="6"/>
      <c r="I297" s="6"/>
      <c r="K297" s="5"/>
      <c r="L297" s="6"/>
    </row>
    <row r="298">
      <c r="F298" s="6"/>
      <c r="I298" s="6"/>
      <c r="K298" s="5"/>
      <c r="L298" s="6"/>
    </row>
    <row r="299">
      <c r="F299" s="6"/>
      <c r="I299" s="6"/>
      <c r="K299" s="5"/>
      <c r="L299" s="6"/>
    </row>
    <row r="300">
      <c r="F300" s="6"/>
      <c r="I300" s="6"/>
      <c r="K300" s="5"/>
      <c r="L300" s="6"/>
    </row>
    <row r="301">
      <c r="F301" s="6"/>
      <c r="I301" s="6"/>
      <c r="K301" s="5"/>
      <c r="L301" s="6"/>
    </row>
    <row r="302">
      <c r="F302" s="6"/>
      <c r="I302" s="6"/>
      <c r="K302" s="5"/>
      <c r="L302" s="6"/>
    </row>
    <row r="303">
      <c r="F303" s="6"/>
      <c r="I303" s="6"/>
      <c r="K303" s="5"/>
      <c r="L303" s="6"/>
    </row>
    <row r="304">
      <c r="F304" s="6"/>
      <c r="I304" s="6"/>
      <c r="K304" s="5"/>
      <c r="L304" s="6"/>
    </row>
    <row r="305">
      <c r="F305" s="6"/>
      <c r="I305" s="6"/>
      <c r="K305" s="5"/>
      <c r="L305" s="6"/>
    </row>
    <row r="306">
      <c r="F306" s="6"/>
      <c r="I306" s="6"/>
      <c r="K306" s="5"/>
      <c r="L306" s="6"/>
    </row>
    <row r="307">
      <c r="F307" s="6"/>
      <c r="I307" s="6"/>
      <c r="K307" s="5"/>
      <c r="L307" s="6"/>
    </row>
    <row r="308">
      <c r="F308" s="6"/>
      <c r="I308" s="6"/>
      <c r="K308" s="5"/>
      <c r="L308" s="6"/>
    </row>
    <row r="309">
      <c r="F309" s="6"/>
      <c r="I309" s="6"/>
      <c r="K309" s="5"/>
      <c r="L309" s="6"/>
    </row>
    <row r="310">
      <c r="F310" s="6"/>
      <c r="I310" s="6"/>
      <c r="K310" s="5"/>
      <c r="L310" s="6"/>
    </row>
    <row r="311">
      <c r="F311" s="6"/>
      <c r="I311" s="6"/>
      <c r="K311" s="5"/>
      <c r="L311" s="6"/>
    </row>
    <row r="312">
      <c r="F312" s="6"/>
      <c r="I312" s="6"/>
      <c r="K312" s="5"/>
      <c r="L312" s="6"/>
    </row>
    <row r="313">
      <c r="F313" s="6"/>
      <c r="I313" s="6"/>
      <c r="K313" s="5"/>
      <c r="L313" s="6"/>
    </row>
    <row r="314">
      <c r="F314" s="6"/>
      <c r="I314" s="6"/>
      <c r="K314" s="5"/>
      <c r="L314" s="6"/>
    </row>
    <row r="315">
      <c r="F315" s="6"/>
      <c r="I315" s="6"/>
      <c r="K315" s="5"/>
      <c r="L315" s="6"/>
    </row>
    <row r="316">
      <c r="F316" s="6"/>
      <c r="I316" s="6"/>
      <c r="K316" s="5"/>
      <c r="L316" s="6"/>
    </row>
    <row r="317">
      <c r="F317" s="6"/>
      <c r="I317" s="6"/>
      <c r="K317" s="5"/>
      <c r="L317" s="6"/>
    </row>
    <row r="318">
      <c r="F318" s="6"/>
      <c r="I318" s="6"/>
      <c r="K318" s="5"/>
      <c r="L318" s="6"/>
    </row>
    <row r="319">
      <c r="F319" s="6"/>
      <c r="I319" s="6"/>
      <c r="K319" s="5"/>
      <c r="L319" s="6"/>
    </row>
    <row r="320">
      <c r="F320" s="6"/>
      <c r="I320" s="6"/>
      <c r="K320" s="5"/>
      <c r="L320" s="6"/>
    </row>
    <row r="321">
      <c r="F321" s="6"/>
      <c r="I321" s="6"/>
      <c r="K321" s="5"/>
      <c r="L321" s="6"/>
    </row>
    <row r="322">
      <c r="F322" s="6"/>
      <c r="I322" s="6"/>
      <c r="K322" s="5"/>
      <c r="L322" s="6"/>
    </row>
    <row r="323">
      <c r="F323" s="6"/>
      <c r="I323" s="6"/>
      <c r="K323" s="5"/>
      <c r="L323" s="6"/>
    </row>
    <row r="324">
      <c r="F324" s="6"/>
      <c r="I324" s="6"/>
      <c r="K324" s="5"/>
      <c r="L324" s="6"/>
    </row>
    <row r="325">
      <c r="F325" s="6"/>
      <c r="I325" s="6"/>
      <c r="K325" s="5"/>
      <c r="L325" s="6"/>
    </row>
    <row r="326">
      <c r="F326" s="6"/>
      <c r="I326" s="6"/>
      <c r="K326" s="5"/>
      <c r="L326" s="6"/>
    </row>
    <row r="327">
      <c r="F327" s="6"/>
      <c r="I327" s="6"/>
      <c r="K327" s="5"/>
      <c r="L327" s="6"/>
    </row>
    <row r="328">
      <c r="F328" s="6"/>
      <c r="I328" s="6"/>
      <c r="K328" s="5"/>
      <c r="L328" s="6"/>
    </row>
    <row r="329">
      <c r="F329" s="6"/>
      <c r="I329" s="6"/>
      <c r="K329" s="5"/>
      <c r="L329" s="6"/>
    </row>
    <row r="330">
      <c r="F330" s="6"/>
      <c r="I330" s="6"/>
      <c r="K330" s="5"/>
      <c r="L330" s="6"/>
    </row>
    <row r="331">
      <c r="F331" s="6"/>
      <c r="I331" s="6"/>
      <c r="K331" s="5"/>
      <c r="L331" s="6"/>
    </row>
    <row r="332">
      <c r="F332" s="6"/>
      <c r="I332" s="6"/>
      <c r="K332" s="5"/>
      <c r="L332" s="6"/>
    </row>
    <row r="333">
      <c r="F333" s="6"/>
      <c r="I333" s="6"/>
      <c r="K333" s="5"/>
      <c r="L333" s="6"/>
    </row>
    <row r="334">
      <c r="F334" s="6"/>
      <c r="I334" s="6"/>
      <c r="K334" s="5"/>
      <c r="L334" s="6"/>
    </row>
    <row r="335">
      <c r="F335" s="6"/>
      <c r="I335" s="6"/>
      <c r="K335" s="5"/>
      <c r="L335" s="6"/>
    </row>
    <row r="336">
      <c r="F336" s="6"/>
      <c r="I336" s="6"/>
      <c r="K336" s="5"/>
      <c r="L336" s="6"/>
    </row>
    <row r="337">
      <c r="F337" s="6"/>
      <c r="I337" s="6"/>
      <c r="K337" s="5"/>
      <c r="L337" s="6"/>
    </row>
    <row r="338">
      <c r="F338" s="6"/>
      <c r="I338" s="6"/>
      <c r="K338" s="5"/>
      <c r="L338" s="6"/>
    </row>
    <row r="339">
      <c r="F339" s="6"/>
      <c r="I339" s="6"/>
      <c r="K339" s="5"/>
      <c r="L339" s="6"/>
    </row>
    <row r="340">
      <c r="F340" s="6"/>
      <c r="I340" s="6"/>
      <c r="K340" s="5"/>
      <c r="L340" s="6"/>
    </row>
    <row r="341">
      <c r="F341" s="6"/>
      <c r="I341" s="6"/>
      <c r="K341" s="5"/>
      <c r="L341" s="6"/>
    </row>
    <row r="342">
      <c r="F342" s="6"/>
      <c r="I342" s="6"/>
      <c r="K342" s="5"/>
      <c r="L342" s="6"/>
    </row>
    <row r="343">
      <c r="F343" s="6"/>
      <c r="I343" s="6"/>
      <c r="K343" s="5"/>
      <c r="L343" s="6"/>
    </row>
    <row r="344">
      <c r="F344" s="6"/>
      <c r="I344" s="6"/>
      <c r="K344" s="5"/>
      <c r="L344" s="6"/>
    </row>
    <row r="345">
      <c r="F345" s="6"/>
      <c r="I345" s="6"/>
      <c r="K345" s="5"/>
      <c r="L345" s="6"/>
    </row>
    <row r="346">
      <c r="F346" s="6"/>
      <c r="I346" s="6"/>
      <c r="K346" s="5"/>
      <c r="L346" s="6"/>
    </row>
    <row r="347">
      <c r="F347" s="6"/>
      <c r="I347" s="6"/>
      <c r="K347" s="5"/>
      <c r="L347" s="6"/>
    </row>
    <row r="348">
      <c r="F348" s="6"/>
      <c r="I348" s="6"/>
      <c r="K348" s="5"/>
      <c r="L348" s="6"/>
    </row>
    <row r="349">
      <c r="F349" s="6"/>
      <c r="I349" s="6"/>
      <c r="K349" s="5"/>
      <c r="L349" s="6"/>
    </row>
    <row r="350">
      <c r="F350" s="6"/>
      <c r="I350" s="6"/>
      <c r="K350" s="5"/>
      <c r="L350" s="6"/>
    </row>
    <row r="351">
      <c r="F351" s="6"/>
      <c r="I351" s="6"/>
      <c r="K351" s="5"/>
      <c r="L351" s="6"/>
    </row>
    <row r="352">
      <c r="F352" s="6"/>
      <c r="I352" s="6"/>
      <c r="K352" s="5"/>
      <c r="L352" s="6"/>
    </row>
    <row r="353">
      <c r="F353" s="6"/>
      <c r="I353" s="6"/>
      <c r="K353" s="5"/>
      <c r="L353" s="6"/>
    </row>
    <row r="354">
      <c r="F354" s="6"/>
      <c r="I354" s="6"/>
      <c r="K354" s="5"/>
      <c r="L354" s="6"/>
    </row>
    <row r="355">
      <c r="F355" s="6"/>
      <c r="I355" s="6"/>
      <c r="K355" s="5"/>
      <c r="L355" s="6"/>
    </row>
    <row r="356">
      <c r="F356" s="6"/>
      <c r="I356" s="6"/>
      <c r="K356" s="5"/>
      <c r="L356" s="6"/>
    </row>
    <row r="357">
      <c r="F357" s="6"/>
      <c r="I357" s="6"/>
      <c r="K357" s="5"/>
      <c r="L357" s="6"/>
    </row>
    <row r="358">
      <c r="F358" s="6"/>
      <c r="I358" s="6"/>
      <c r="K358" s="5"/>
      <c r="L358" s="6"/>
    </row>
    <row r="359">
      <c r="F359" s="6"/>
      <c r="I359" s="6"/>
      <c r="K359" s="5"/>
      <c r="L359" s="6"/>
    </row>
    <row r="360">
      <c r="F360" s="6"/>
      <c r="I360" s="6"/>
      <c r="K360" s="5"/>
      <c r="L360" s="6"/>
    </row>
    <row r="361">
      <c r="F361" s="6"/>
      <c r="I361" s="6"/>
      <c r="K361" s="5"/>
      <c r="L361" s="6"/>
    </row>
    <row r="362">
      <c r="F362" s="6"/>
      <c r="I362" s="6"/>
      <c r="K362" s="5"/>
      <c r="L362" s="6"/>
    </row>
    <row r="363">
      <c r="F363" s="6"/>
      <c r="I363" s="6"/>
      <c r="K363" s="5"/>
      <c r="L363" s="6"/>
    </row>
    <row r="364">
      <c r="F364" s="6"/>
      <c r="I364" s="6"/>
      <c r="K364" s="5"/>
      <c r="L364" s="6"/>
    </row>
    <row r="365">
      <c r="F365" s="6"/>
      <c r="I365" s="6"/>
      <c r="K365" s="5"/>
      <c r="L365" s="6"/>
    </row>
    <row r="366">
      <c r="F366" s="6"/>
      <c r="I366" s="6"/>
      <c r="K366" s="5"/>
      <c r="L366" s="6"/>
    </row>
    <row r="367">
      <c r="F367" s="6"/>
      <c r="I367" s="6"/>
      <c r="K367" s="5"/>
      <c r="L367" s="6"/>
    </row>
    <row r="368">
      <c r="F368" s="6"/>
      <c r="I368" s="6"/>
      <c r="K368" s="5"/>
      <c r="L368" s="6"/>
    </row>
    <row r="369">
      <c r="F369" s="6"/>
      <c r="I369" s="6"/>
      <c r="K369" s="5"/>
      <c r="L369" s="6"/>
    </row>
    <row r="370">
      <c r="F370" s="6"/>
      <c r="I370" s="6"/>
      <c r="K370" s="5"/>
      <c r="L370" s="6"/>
    </row>
    <row r="371">
      <c r="F371" s="6"/>
      <c r="I371" s="6"/>
      <c r="K371" s="5"/>
      <c r="L371" s="6"/>
    </row>
    <row r="372">
      <c r="F372" s="6"/>
      <c r="I372" s="6"/>
      <c r="K372" s="5"/>
      <c r="L372" s="6"/>
    </row>
    <row r="373">
      <c r="F373" s="6"/>
      <c r="I373" s="6"/>
      <c r="K373" s="5"/>
      <c r="L373" s="6"/>
    </row>
    <row r="374">
      <c r="F374" s="6"/>
      <c r="I374" s="6"/>
      <c r="K374" s="5"/>
      <c r="L374" s="6"/>
    </row>
    <row r="375">
      <c r="F375" s="6"/>
      <c r="I375" s="6"/>
      <c r="K375" s="5"/>
      <c r="L375" s="6"/>
    </row>
    <row r="376">
      <c r="F376" s="6"/>
      <c r="I376" s="6"/>
      <c r="K376" s="5"/>
      <c r="L376" s="6"/>
    </row>
    <row r="377">
      <c r="F377" s="6"/>
      <c r="I377" s="6"/>
      <c r="K377" s="5"/>
      <c r="L377" s="6"/>
    </row>
    <row r="378">
      <c r="F378" s="6"/>
      <c r="I378" s="6"/>
      <c r="K378" s="5"/>
      <c r="L378" s="6"/>
    </row>
    <row r="379">
      <c r="F379" s="6"/>
      <c r="I379" s="6"/>
      <c r="K379" s="5"/>
      <c r="L379" s="6"/>
    </row>
    <row r="380">
      <c r="F380" s="6"/>
      <c r="I380" s="6"/>
      <c r="K380" s="5"/>
      <c r="L380" s="6"/>
    </row>
    <row r="381">
      <c r="F381" s="6"/>
      <c r="I381" s="6"/>
      <c r="K381" s="5"/>
      <c r="L381" s="6"/>
    </row>
    <row r="382">
      <c r="F382" s="6"/>
      <c r="I382" s="6"/>
      <c r="K382" s="5"/>
      <c r="L382" s="6"/>
    </row>
    <row r="383">
      <c r="F383" s="6"/>
      <c r="I383" s="6"/>
      <c r="K383" s="5"/>
      <c r="L383" s="6"/>
    </row>
    <row r="384">
      <c r="F384" s="6"/>
      <c r="I384" s="6"/>
      <c r="K384" s="5"/>
      <c r="L384" s="6"/>
    </row>
    <row r="385">
      <c r="F385" s="6"/>
      <c r="I385" s="6"/>
      <c r="K385" s="5"/>
      <c r="L385" s="6"/>
    </row>
    <row r="386">
      <c r="F386" s="6"/>
      <c r="I386" s="6"/>
      <c r="K386" s="5"/>
      <c r="L386" s="6"/>
    </row>
    <row r="387">
      <c r="F387" s="6"/>
      <c r="I387" s="6"/>
      <c r="K387" s="5"/>
      <c r="L387" s="6"/>
    </row>
    <row r="388">
      <c r="F388" s="6"/>
      <c r="I388" s="6"/>
      <c r="K388" s="5"/>
      <c r="L388" s="6"/>
    </row>
    <row r="389">
      <c r="F389" s="6"/>
      <c r="I389" s="6"/>
      <c r="K389" s="5"/>
      <c r="L389" s="6"/>
    </row>
    <row r="390">
      <c r="F390" s="6"/>
      <c r="I390" s="6"/>
      <c r="K390" s="5"/>
      <c r="L390" s="6"/>
    </row>
    <row r="391">
      <c r="F391" s="6"/>
      <c r="I391" s="6"/>
      <c r="K391" s="5"/>
      <c r="L391" s="6"/>
    </row>
    <row r="392">
      <c r="F392" s="6"/>
      <c r="I392" s="6"/>
      <c r="K392" s="5"/>
      <c r="L392" s="6"/>
    </row>
    <row r="393">
      <c r="F393" s="6"/>
      <c r="I393" s="6"/>
      <c r="K393" s="5"/>
      <c r="L393" s="6"/>
    </row>
    <row r="394">
      <c r="F394" s="6"/>
      <c r="I394" s="6"/>
      <c r="K394" s="5"/>
      <c r="L394" s="6"/>
    </row>
    <row r="395">
      <c r="F395" s="6"/>
      <c r="I395" s="6"/>
      <c r="K395" s="5"/>
      <c r="L395" s="6"/>
    </row>
    <row r="396">
      <c r="F396" s="6"/>
      <c r="I396" s="6"/>
      <c r="K396" s="5"/>
      <c r="L396" s="6"/>
    </row>
    <row r="397">
      <c r="F397" s="6"/>
      <c r="I397" s="6"/>
      <c r="K397" s="5"/>
      <c r="L397" s="6"/>
    </row>
    <row r="398">
      <c r="F398" s="6"/>
      <c r="I398" s="6"/>
      <c r="K398" s="5"/>
      <c r="L398" s="6"/>
    </row>
    <row r="399">
      <c r="F399" s="6"/>
      <c r="I399" s="6"/>
      <c r="K399" s="5"/>
      <c r="L399" s="6"/>
    </row>
    <row r="400">
      <c r="F400" s="6"/>
      <c r="I400" s="6"/>
      <c r="K400" s="5"/>
      <c r="L400" s="6"/>
    </row>
    <row r="401">
      <c r="F401" s="6"/>
      <c r="I401" s="6"/>
      <c r="K401" s="5"/>
      <c r="L401" s="6"/>
    </row>
    <row r="402">
      <c r="F402" s="6"/>
      <c r="I402" s="6"/>
      <c r="K402" s="5"/>
      <c r="L402" s="6"/>
    </row>
    <row r="403">
      <c r="F403" s="6"/>
      <c r="I403" s="6"/>
      <c r="K403" s="5"/>
      <c r="L403" s="6"/>
    </row>
    <row r="404">
      <c r="F404" s="6"/>
      <c r="I404" s="6"/>
      <c r="K404" s="5"/>
      <c r="L404" s="6"/>
    </row>
    <row r="405">
      <c r="F405" s="6"/>
      <c r="I405" s="6"/>
      <c r="K405" s="5"/>
      <c r="L405" s="6"/>
    </row>
    <row r="406">
      <c r="F406" s="6"/>
      <c r="I406" s="6"/>
      <c r="K406" s="5"/>
      <c r="L406" s="6"/>
    </row>
    <row r="407">
      <c r="F407" s="6"/>
      <c r="I407" s="6"/>
      <c r="K407" s="5"/>
      <c r="L407" s="6"/>
    </row>
    <row r="408">
      <c r="F408" s="6"/>
      <c r="I408" s="6"/>
      <c r="K408" s="5"/>
      <c r="L408" s="6"/>
    </row>
    <row r="409">
      <c r="F409" s="6"/>
      <c r="I409" s="6"/>
      <c r="K409" s="5"/>
      <c r="L409" s="6"/>
    </row>
    <row r="410">
      <c r="F410" s="6"/>
      <c r="I410" s="6"/>
      <c r="K410" s="5"/>
      <c r="L410" s="6"/>
    </row>
    <row r="411">
      <c r="F411" s="6"/>
      <c r="I411" s="6"/>
      <c r="K411" s="5"/>
      <c r="L411" s="6"/>
    </row>
    <row r="412">
      <c r="F412" s="6"/>
      <c r="I412" s="6"/>
      <c r="K412" s="5"/>
      <c r="L412" s="6"/>
    </row>
    <row r="413">
      <c r="F413" s="6"/>
      <c r="I413" s="6"/>
      <c r="K413" s="5"/>
      <c r="L413" s="6"/>
    </row>
    <row r="414">
      <c r="F414" s="6"/>
      <c r="I414" s="6"/>
      <c r="K414" s="5"/>
      <c r="L414" s="6"/>
    </row>
    <row r="415">
      <c r="F415" s="6"/>
      <c r="I415" s="6"/>
      <c r="K415" s="5"/>
      <c r="L415" s="6"/>
    </row>
    <row r="416">
      <c r="F416" s="6"/>
      <c r="I416" s="6"/>
      <c r="K416" s="5"/>
      <c r="L416" s="6"/>
    </row>
    <row r="417">
      <c r="F417" s="6"/>
      <c r="I417" s="6"/>
      <c r="K417" s="5"/>
      <c r="L417" s="6"/>
    </row>
    <row r="418">
      <c r="F418" s="6"/>
      <c r="I418" s="6"/>
      <c r="K418" s="5"/>
      <c r="L418" s="6"/>
    </row>
    <row r="419">
      <c r="F419" s="6"/>
      <c r="I419" s="6"/>
      <c r="K419" s="5"/>
      <c r="L419" s="6"/>
    </row>
    <row r="420">
      <c r="F420" s="6"/>
      <c r="I420" s="6"/>
      <c r="K420" s="5"/>
      <c r="L420" s="6"/>
    </row>
    <row r="421">
      <c r="F421" s="6"/>
      <c r="I421" s="6"/>
      <c r="K421" s="5"/>
      <c r="L421" s="6"/>
    </row>
    <row r="422">
      <c r="F422" s="6"/>
      <c r="I422" s="6"/>
      <c r="K422" s="5"/>
      <c r="L422" s="6"/>
    </row>
    <row r="423">
      <c r="F423" s="6"/>
      <c r="I423" s="6"/>
      <c r="K423" s="5"/>
      <c r="L423" s="6"/>
    </row>
    <row r="424">
      <c r="F424" s="6"/>
      <c r="I424" s="6"/>
      <c r="K424" s="5"/>
      <c r="L424" s="6"/>
    </row>
    <row r="425">
      <c r="F425" s="6"/>
      <c r="I425" s="6"/>
      <c r="K425" s="5"/>
      <c r="L425" s="6"/>
    </row>
    <row r="426">
      <c r="F426" s="6"/>
      <c r="I426" s="6"/>
      <c r="K426" s="5"/>
      <c r="L426" s="6"/>
    </row>
    <row r="427">
      <c r="F427" s="6"/>
      <c r="I427" s="6"/>
      <c r="K427" s="5"/>
      <c r="L427" s="6"/>
    </row>
    <row r="428">
      <c r="F428" s="6"/>
      <c r="I428" s="6"/>
      <c r="K428" s="5"/>
      <c r="L428" s="6"/>
    </row>
    <row r="429">
      <c r="F429" s="6"/>
      <c r="I429" s="6"/>
      <c r="K429" s="5"/>
      <c r="L429" s="6"/>
    </row>
    <row r="430">
      <c r="F430" s="6"/>
      <c r="I430" s="6"/>
      <c r="K430" s="5"/>
      <c r="L430" s="6"/>
    </row>
    <row r="431">
      <c r="F431" s="6"/>
      <c r="I431" s="6"/>
      <c r="K431" s="5"/>
      <c r="L431" s="6"/>
    </row>
    <row r="432">
      <c r="F432" s="6"/>
      <c r="I432" s="6"/>
      <c r="K432" s="5"/>
      <c r="L432" s="6"/>
    </row>
    <row r="433">
      <c r="F433" s="6"/>
      <c r="I433" s="6"/>
      <c r="K433" s="5"/>
      <c r="L433" s="6"/>
    </row>
    <row r="434">
      <c r="F434" s="6"/>
      <c r="I434" s="6"/>
      <c r="K434" s="5"/>
      <c r="L434" s="6"/>
    </row>
    <row r="435">
      <c r="F435" s="6"/>
      <c r="I435" s="6"/>
      <c r="K435" s="5"/>
      <c r="L435" s="6"/>
    </row>
    <row r="436">
      <c r="F436" s="6"/>
      <c r="I436" s="6"/>
      <c r="K436" s="5"/>
      <c r="L436" s="6"/>
    </row>
    <row r="437">
      <c r="F437" s="6"/>
      <c r="I437" s="6"/>
      <c r="K437" s="5"/>
      <c r="L437" s="6"/>
    </row>
    <row r="438">
      <c r="F438" s="6"/>
      <c r="I438" s="6"/>
      <c r="K438" s="5"/>
      <c r="L438" s="6"/>
    </row>
    <row r="439">
      <c r="F439" s="6"/>
      <c r="I439" s="6"/>
      <c r="K439" s="5"/>
      <c r="L439" s="6"/>
    </row>
    <row r="440">
      <c r="F440" s="6"/>
      <c r="I440" s="6"/>
      <c r="K440" s="5"/>
      <c r="L440" s="6"/>
    </row>
    <row r="441">
      <c r="F441" s="6"/>
      <c r="I441" s="6"/>
      <c r="K441" s="5"/>
      <c r="L441" s="6"/>
    </row>
    <row r="442">
      <c r="F442" s="6"/>
      <c r="I442" s="6"/>
      <c r="K442" s="5"/>
      <c r="L442" s="6"/>
    </row>
    <row r="443">
      <c r="F443" s="6"/>
      <c r="I443" s="6"/>
      <c r="K443" s="5"/>
      <c r="L443" s="6"/>
    </row>
    <row r="444">
      <c r="F444" s="6"/>
      <c r="I444" s="6"/>
      <c r="K444" s="5"/>
      <c r="L444" s="6"/>
    </row>
    <row r="445">
      <c r="F445" s="6"/>
      <c r="I445" s="6"/>
      <c r="K445" s="5"/>
      <c r="L445" s="6"/>
    </row>
    <row r="446">
      <c r="F446" s="6"/>
      <c r="I446" s="6"/>
      <c r="K446" s="5"/>
      <c r="L446" s="6"/>
    </row>
    <row r="447">
      <c r="F447" s="6"/>
      <c r="I447" s="6"/>
      <c r="K447" s="5"/>
      <c r="L447" s="6"/>
    </row>
    <row r="448">
      <c r="F448" s="6"/>
      <c r="I448" s="6"/>
      <c r="K448" s="5"/>
      <c r="L448" s="6"/>
    </row>
    <row r="449">
      <c r="F449" s="6"/>
      <c r="I449" s="6"/>
      <c r="K449" s="5"/>
      <c r="L449" s="6"/>
    </row>
    <row r="450">
      <c r="F450" s="6"/>
      <c r="I450" s="6"/>
      <c r="K450" s="5"/>
      <c r="L450" s="6"/>
    </row>
    <row r="451">
      <c r="F451" s="6"/>
      <c r="I451" s="6"/>
      <c r="K451" s="5"/>
      <c r="L451" s="6"/>
    </row>
    <row r="452">
      <c r="F452" s="6"/>
      <c r="I452" s="6"/>
      <c r="K452" s="5"/>
      <c r="L452" s="6"/>
    </row>
    <row r="453">
      <c r="F453" s="6"/>
      <c r="I453" s="6"/>
      <c r="K453" s="5"/>
      <c r="L453" s="6"/>
    </row>
    <row r="454">
      <c r="F454" s="6"/>
      <c r="I454" s="6"/>
      <c r="K454" s="5"/>
      <c r="L454" s="6"/>
    </row>
    <row r="455">
      <c r="F455" s="6"/>
      <c r="I455" s="6"/>
      <c r="K455" s="5"/>
      <c r="L455" s="6"/>
    </row>
    <row r="456">
      <c r="F456" s="6"/>
      <c r="I456" s="6"/>
      <c r="K456" s="5"/>
      <c r="L456" s="6"/>
    </row>
    <row r="457">
      <c r="F457" s="6"/>
      <c r="I457" s="6"/>
      <c r="K457" s="5"/>
      <c r="L457" s="6"/>
    </row>
    <row r="458">
      <c r="F458" s="6"/>
      <c r="I458" s="6"/>
      <c r="K458" s="5"/>
      <c r="L458" s="6"/>
    </row>
    <row r="459">
      <c r="F459" s="6"/>
      <c r="I459" s="6"/>
      <c r="K459" s="5"/>
      <c r="L459" s="6"/>
    </row>
    <row r="460">
      <c r="F460" s="6"/>
      <c r="I460" s="6"/>
      <c r="K460" s="5"/>
      <c r="L460" s="6"/>
    </row>
    <row r="461">
      <c r="F461" s="6"/>
      <c r="I461" s="6"/>
      <c r="K461" s="5"/>
      <c r="L461" s="6"/>
    </row>
    <row r="462">
      <c r="F462" s="6"/>
      <c r="I462" s="6"/>
      <c r="K462" s="5"/>
      <c r="L462" s="6"/>
    </row>
    <row r="463">
      <c r="F463" s="6"/>
      <c r="I463" s="6"/>
      <c r="K463" s="5"/>
      <c r="L463" s="6"/>
    </row>
    <row r="464">
      <c r="F464" s="6"/>
      <c r="I464" s="6"/>
      <c r="K464" s="5"/>
      <c r="L464" s="6"/>
    </row>
    <row r="465">
      <c r="F465" s="6"/>
      <c r="I465" s="6"/>
      <c r="K465" s="5"/>
      <c r="L465" s="6"/>
    </row>
    <row r="466">
      <c r="F466" s="6"/>
      <c r="I466" s="6"/>
      <c r="K466" s="5"/>
      <c r="L466" s="6"/>
    </row>
    <row r="467">
      <c r="F467" s="6"/>
      <c r="I467" s="6"/>
      <c r="K467" s="5"/>
      <c r="L467" s="6"/>
    </row>
    <row r="468">
      <c r="F468" s="6"/>
      <c r="I468" s="6"/>
      <c r="K468" s="5"/>
      <c r="L468" s="6"/>
    </row>
    <row r="469">
      <c r="F469" s="6"/>
      <c r="I469" s="6"/>
      <c r="K469" s="5"/>
      <c r="L469" s="6"/>
    </row>
    <row r="470">
      <c r="F470" s="6"/>
      <c r="I470" s="6"/>
      <c r="K470" s="5"/>
      <c r="L470" s="6"/>
    </row>
    <row r="471">
      <c r="F471" s="6"/>
      <c r="I471" s="6"/>
      <c r="K471" s="5"/>
      <c r="L471" s="6"/>
    </row>
    <row r="472">
      <c r="F472" s="6"/>
      <c r="I472" s="6"/>
      <c r="K472" s="5"/>
      <c r="L472" s="6"/>
    </row>
    <row r="473">
      <c r="F473" s="6"/>
      <c r="I473" s="6"/>
      <c r="K473" s="5"/>
      <c r="L473" s="6"/>
    </row>
    <row r="474">
      <c r="F474" s="6"/>
      <c r="I474" s="6"/>
      <c r="K474" s="5"/>
      <c r="L474" s="6"/>
    </row>
    <row r="475">
      <c r="F475" s="6"/>
      <c r="I475" s="6"/>
      <c r="K475" s="5"/>
      <c r="L475" s="6"/>
    </row>
    <row r="476">
      <c r="F476" s="6"/>
      <c r="I476" s="6"/>
      <c r="K476" s="5"/>
      <c r="L476" s="6"/>
    </row>
    <row r="477">
      <c r="F477" s="6"/>
      <c r="I477" s="6"/>
      <c r="K477" s="5"/>
      <c r="L477" s="6"/>
    </row>
    <row r="478">
      <c r="F478" s="6"/>
      <c r="I478" s="6"/>
      <c r="K478" s="5"/>
      <c r="L478" s="6"/>
    </row>
    <row r="479">
      <c r="F479" s="6"/>
      <c r="I479" s="6"/>
      <c r="K479" s="5"/>
      <c r="L479" s="6"/>
    </row>
    <row r="480">
      <c r="F480" s="6"/>
      <c r="I480" s="6"/>
      <c r="K480" s="5"/>
      <c r="L480" s="6"/>
    </row>
    <row r="481">
      <c r="F481" s="6"/>
      <c r="I481" s="6"/>
      <c r="K481" s="5"/>
      <c r="L481" s="6"/>
    </row>
    <row r="482">
      <c r="F482" s="6"/>
      <c r="I482" s="6"/>
      <c r="K482" s="5"/>
      <c r="L482" s="6"/>
    </row>
    <row r="483">
      <c r="F483" s="6"/>
      <c r="I483" s="6"/>
      <c r="K483" s="5"/>
      <c r="L483" s="6"/>
    </row>
    <row r="484">
      <c r="F484" s="6"/>
      <c r="I484" s="6"/>
      <c r="K484" s="5"/>
      <c r="L484" s="6"/>
    </row>
    <row r="485">
      <c r="F485" s="6"/>
      <c r="I485" s="6"/>
      <c r="K485" s="5"/>
      <c r="L485" s="6"/>
    </row>
    <row r="486">
      <c r="F486" s="6"/>
      <c r="I486" s="6"/>
      <c r="K486" s="5"/>
      <c r="L486" s="6"/>
    </row>
    <row r="487">
      <c r="F487" s="6"/>
      <c r="I487" s="6"/>
      <c r="K487" s="5"/>
      <c r="L487" s="6"/>
    </row>
    <row r="488">
      <c r="F488" s="6"/>
      <c r="I488" s="6"/>
      <c r="K488" s="5"/>
      <c r="L488" s="6"/>
    </row>
    <row r="489">
      <c r="F489" s="6"/>
      <c r="I489" s="6"/>
      <c r="K489" s="5"/>
      <c r="L489" s="6"/>
    </row>
    <row r="490">
      <c r="F490" s="6"/>
      <c r="I490" s="6"/>
      <c r="K490" s="5"/>
      <c r="L490" s="6"/>
    </row>
    <row r="491">
      <c r="F491" s="6"/>
      <c r="I491" s="6"/>
      <c r="K491" s="5"/>
      <c r="L491" s="6"/>
    </row>
    <row r="492">
      <c r="F492" s="6"/>
      <c r="I492" s="6"/>
      <c r="K492" s="5"/>
      <c r="L492" s="6"/>
    </row>
    <row r="493">
      <c r="F493" s="6"/>
      <c r="I493" s="6"/>
      <c r="K493" s="5"/>
      <c r="L493" s="6"/>
    </row>
    <row r="494">
      <c r="F494" s="6"/>
      <c r="I494" s="6"/>
      <c r="K494" s="5"/>
      <c r="L494" s="6"/>
    </row>
    <row r="495">
      <c r="F495" s="6"/>
      <c r="I495" s="6"/>
      <c r="K495" s="5"/>
      <c r="L495" s="6"/>
    </row>
    <row r="496">
      <c r="F496" s="6"/>
      <c r="I496" s="6"/>
      <c r="K496" s="5"/>
      <c r="L496" s="6"/>
    </row>
    <row r="497">
      <c r="F497" s="6"/>
      <c r="I497" s="6"/>
      <c r="K497" s="5"/>
      <c r="L497" s="6"/>
    </row>
    <row r="498">
      <c r="F498" s="6"/>
      <c r="I498" s="6"/>
      <c r="K498" s="5"/>
      <c r="L498" s="6"/>
    </row>
    <row r="499">
      <c r="F499" s="6"/>
      <c r="I499" s="6"/>
      <c r="K499" s="5"/>
      <c r="L499" s="6"/>
    </row>
    <row r="500">
      <c r="F500" s="6"/>
      <c r="I500" s="6"/>
      <c r="K500" s="5"/>
      <c r="L500" s="6"/>
    </row>
    <row r="501">
      <c r="F501" s="6"/>
      <c r="I501" s="6"/>
      <c r="K501" s="5"/>
      <c r="L501" s="6"/>
    </row>
    <row r="502">
      <c r="F502" s="6"/>
      <c r="I502" s="6"/>
      <c r="K502" s="5"/>
      <c r="L502" s="6"/>
    </row>
    <row r="503">
      <c r="F503" s="6"/>
      <c r="I503" s="6"/>
      <c r="K503" s="5"/>
      <c r="L503" s="6"/>
    </row>
    <row r="504">
      <c r="F504" s="6"/>
      <c r="I504" s="6"/>
      <c r="K504" s="5"/>
      <c r="L504" s="6"/>
    </row>
    <row r="505">
      <c r="F505" s="6"/>
      <c r="I505" s="6"/>
      <c r="K505" s="5"/>
      <c r="L505" s="6"/>
    </row>
    <row r="506">
      <c r="F506" s="6"/>
      <c r="I506" s="6"/>
      <c r="K506" s="5"/>
      <c r="L506" s="6"/>
    </row>
    <row r="507">
      <c r="F507" s="6"/>
      <c r="I507" s="6"/>
      <c r="K507" s="5"/>
      <c r="L507" s="6"/>
    </row>
    <row r="508">
      <c r="F508" s="6"/>
      <c r="I508" s="6"/>
      <c r="K508" s="5"/>
      <c r="L508" s="6"/>
    </row>
    <row r="509">
      <c r="F509" s="6"/>
      <c r="I509" s="6"/>
      <c r="K509" s="5"/>
      <c r="L509" s="6"/>
    </row>
    <row r="510">
      <c r="F510" s="6"/>
      <c r="I510" s="6"/>
      <c r="K510" s="5"/>
      <c r="L510" s="6"/>
    </row>
    <row r="511">
      <c r="F511" s="6"/>
      <c r="I511" s="6"/>
      <c r="K511" s="5"/>
      <c r="L511" s="6"/>
    </row>
    <row r="512">
      <c r="F512" s="6"/>
      <c r="I512" s="6"/>
      <c r="K512" s="5"/>
      <c r="L512" s="6"/>
    </row>
    <row r="513">
      <c r="F513" s="6"/>
      <c r="I513" s="6"/>
      <c r="K513" s="5"/>
      <c r="L513" s="6"/>
    </row>
    <row r="514">
      <c r="F514" s="6"/>
      <c r="I514" s="6"/>
      <c r="K514" s="5"/>
      <c r="L514" s="6"/>
    </row>
    <row r="515">
      <c r="F515" s="6"/>
      <c r="I515" s="6"/>
      <c r="K515" s="5"/>
      <c r="L515" s="6"/>
    </row>
    <row r="516">
      <c r="F516" s="6"/>
      <c r="I516" s="6"/>
      <c r="K516" s="5"/>
      <c r="L516" s="6"/>
    </row>
    <row r="517">
      <c r="F517" s="6"/>
      <c r="I517" s="6"/>
      <c r="K517" s="5"/>
      <c r="L517" s="6"/>
    </row>
    <row r="518">
      <c r="F518" s="6"/>
      <c r="I518" s="6"/>
      <c r="K518" s="5"/>
      <c r="L518" s="6"/>
    </row>
    <row r="519">
      <c r="F519" s="6"/>
      <c r="I519" s="6"/>
      <c r="K519" s="5"/>
      <c r="L519" s="6"/>
    </row>
    <row r="520">
      <c r="F520" s="6"/>
      <c r="I520" s="6"/>
      <c r="K520" s="5"/>
      <c r="L520" s="6"/>
    </row>
    <row r="521">
      <c r="F521" s="6"/>
      <c r="I521" s="6"/>
      <c r="K521" s="5"/>
      <c r="L521" s="6"/>
    </row>
    <row r="522">
      <c r="F522" s="6"/>
      <c r="I522" s="6"/>
      <c r="K522" s="5"/>
      <c r="L522" s="6"/>
    </row>
    <row r="523">
      <c r="F523" s="6"/>
      <c r="I523" s="6"/>
      <c r="K523" s="5"/>
      <c r="L523" s="6"/>
    </row>
    <row r="524">
      <c r="F524" s="6"/>
      <c r="I524" s="6"/>
      <c r="K524" s="5"/>
      <c r="L524" s="6"/>
    </row>
    <row r="525">
      <c r="F525" s="6"/>
      <c r="I525" s="6"/>
      <c r="K525" s="5"/>
      <c r="L525" s="6"/>
    </row>
    <row r="526">
      <c r="F526" s="6"/>
      <c r="I526" s="6"/>
      <c r="K526" s="5"/>
      <c r="L526" s="6"/>
    </row>
    <row r="527">
      <c r="F527" s="6"/>
      <c r="I527" s="6"/>
      <c r="K527" s="5"/>
      <c r="L527" s="6"/>
    </row>
    <row r="528">
      <c r="F528" s="6"/>
      <c r="I528" s="6"/>
      <c r="K528" s="5"/>
      <c r="L528" s="6"/>
    </row>
    <row r="529">
      <c r="F529" s="6"/>
      <c r="I529" s="6"/>
      <c r="K529" s="5"/>
      <c r="L529" s="6"/>
    </row>
    <row r="530">
      <c r="F530" s="6"/>
      <c r="I530" s="6"/>
      <c r="K530" s="5"/>
      <c r="L530" s="6"/>
    </row>
    <row r="531">
      <c r="F531" s="6"/>
      <c r="I531" s="6"/>
      <c r="K531" s="5"/>
      <c r="L531" s="6"/>
    </row>
    <row r="532">
      <c r="F532" s="6"/>
      <c r="I532" s="6"/>
      <c r="K532" s="5"/>
      <c r="L532" s="6"/>
    </row>
    <row r="533">
      <c r="F533" s="6"/>
      <c r="I533" s="6"/>
      <c r="K533" s="5"/>
      <c r="L533" s="6"/>
    </row>
    <row r="534">
      <c r="F534" s="6"/>
      <c r="I534" s="6"/>
      <c r="K534" s="5"/>
      <c r="L534" s="6"/>
    </row>
    <row r="535">
      <c r="F535" s="6"/>
      <c r="I535" s="6"/>
      <c r="K535" s="5"/>
      <c r="L535" s="6"/>
    </row>
    <row r="536">
      <c r="F536" s="6"/>
      <c r="I536" s="6"/>
      <c r="K536" s="5"/>
      <c r="L536" s="6"/>
    </row>
    <row r="537">
      <c r="F537" s="6"/>
      <c r="I537" s="6"/>
      <c r="K537" s="5"/>
      <c r="L537" s="6"/>
    </row>
    <row r="538">
      <c r="F538" s="6"/>
      <c r="I538" s="6"/>
      <c r="K538" s="5"/>
      <c r="L538" s="6"/>
    </row>
    <row r="539">
      <c r="F539" s="6"/>
      <c r="I539" s="6"/>
      <c r="K539" s="5"/>
      <c r="L539" s="6"/>
    </row>
    <row r="540">
      <c r="F540" s="6"/>
      <c r="I540" s="6"/>
      <c r="K540" s="5"/>
      <c r="L540" s="6"/>
    </row>
    <row r="541">
      <c r="F541" s="6"/>
      <c r="I541" s="6"/>
      <c r="K541" s="5"/>
      <c r="L541" s="6"/>
    </row>
    <row r="542">
      <c r="F542" s="6"/>
      <c r="I542" s="6"/>
      <c r="K542" s="5"/>
      <c r="L542" s="6"/>
    </row>
    <row r="543">
      <c r="F543" s="6"/>
      <c r="I543" s="6"/>
      <c r="K543" s="5"/>
      <c r="L543" s="6"/>
    </row>
    <row r="544">
      <c r="F544" s="6"/>
      <c r="I544" s="6"/>
      <c r="K544" s="5"/>
      <c r="L544" s="6"/>
    </row>
    <row r="545">
      <c r="F545" s="6"/>
      <c r="I545" s="6"/>
      <c r="K545" s="5"/>
      <c r="L545" s="6"/>
    </row>
    <row r="546">
      <c r="F546" s="6"/>
      <c r="I546" s="6"/>
      <c r="K546" s="5"/>
      <c r="L546" s="6"/>
    </row>
    <row r="547">
      <c r="F547" s="6"/>
      <c r="I547" s="6"/>
      <c r="K547" s="5"/>
      <c r="L547" s="6"/>
    </row>
    <row r="548">
      <c r="F548" s="6"/>
      <c r="I548" s="6"/>
      <c r="K548" s="5"/>
      <c r="L548" s="6"/>
    </row>
    <row r="549">
      <c r="F549" s="6"/>
      <c r="I549" s="6"/>
      <c r="K549" s="5"/>
      <c r="L549" s="6"/>
    </row>
    <row r="550">
      <c r="F550" s="6"/>
      <c r="I550" s="6"/>
      <c r="K550" s="5"/>
      <c r="L550" s="6"/>
    </row>
    <row r="551">
      <c r="F551" s="6"/>
      <c r="I551" s="6"/>
      <c r="K551" s="5"/>
      <c r="L551" s="6"/>
    </row>
    <row r="552">
      <c r="F552" s="6"/>
      <c r="I552" s="6"/>
      <c r="K552" s="5"/>
      <c r="L552" s="6"/>
    </row>
    <row r="553">
      <c r="F553" s="6"/>
      <c r="I553" s="6"/>
      <c r="K553" s="5"/>
      <c r="L553" s="6"/>
    </row>
    <row r="554">
      <c r="F554" s="6"/>
      <c r="I554" s="6"/>
      <c r="K554" s="5"/>
      <c r="L554" s="6"/>
    </row>
    <row r="555">
      <c r="F555" s="6"/>
      <c r="I555" s="6"/>
      <c r="K555" s="5"/>
      <c r="L555" s="6"/>
    </row>
    <row r="556">
      <c r="F556" s="6"/>
      <c r="I556" s="6"/>
      <c r="K556" s="5"/>
      <c r="L556" s="6"/>
    </row>
    <row r="557">
      <c r="F557" s="6"/>
      <c r="I557" s="6"/>
      <c r="K557" s="5"/>
      <c r="L557" s="6"/>
    </row>
    <row r="558">
      <c r="F558" s="6"/>
      <c r="I558" s="6"/>
      <c r="K558" s="5"/>
      <c r="L558" s="6"/>
    </row>
    <row r="559">
      <c r="F559" s="6"/>
      <c r="I559" s="6"/>
      <c r="K559" s="5"/>
      <c r="L559" s="6"/>
    </row>
    <row r="560">
      <c r="F560" s="6"/>
      <c r="I560" s="6"/>
      <c r="K560" s="5"/>
      <c r="L560" s="6"/>
    </row>
    <row r="561">
      <c r="F561" s="6"/>
      <c r="I561" s="6"/>
      <c r="K561" s="5"/>
      <c r="L561" s="6"/>
    </row>
    <row r="562">
      <c r="F562" s="6"/>
      <c r="I562" s="6"/>
      <c r="K562" s="5"/>
      <c r="L562" s="6"/>
    </row>
    <row r="563">
      <c r="F563" s="6"/>
      <c r="I563" s="6"/>
      <c r="K563" s="5"/>
      <c r="L563" s="6"/>
    </row>
    <row r="564">
      <c r="F564" s="6"/>
      <c r="I564" s="6"/>
      <c r="K564" s="5"/>
      <c r="L564" s="6"/>
    </row>
    <row r="565">
      <c r="F565" s="6"/>
      <c r="I565" s="6"/>
      <c r="K565" s="5"/>
      <c r="L565" s="6"/>
    </row>
    <row r="566">
      <c r="F566" s="6"/>
      <c r="I566" s="6"/>
      <c r="K566" s="5"/>
      <c r="L566" s="6"/>
    </row>
    <row r="567">
      <c r="F567" s="6"/>
      <c r="I567" s="6"/>
      <c r="K567" s="5"/>
      <c r="L567" s="6"/>
    </row>
    <row r="568">
      <c r="F568" s="6"/>
      <c r="I568" s="6"/>
      <c r="K568" s="5"/>
      <c r="L568" s="6"/>
    </row>
    <row r="569">
      <c r="F569" s="6"/>
      <c r="I569" s="6"/>
      <c r="K569" s="5"/>
      <c r="L569" s="6"/>
    </row>
    <row r="570">
      <c r="F570" s="6"/>
      <c r="I570" s="6"/>
      <c r="K570" s="5"/>
      <c r="L570" s="6"/>
    </row>
    <row r="571">
      <c r="F571" s="6"/>
      <c r="I571" s="6"/>
      <c r="K571" s="5"/>
      <c r="L571" s="6"/>
    </row>
    <row r="572">
      <c r="F572" s="6"/>
      <c r="I572" s="6"/>
      <c r="K572" s="5"/>
      <c r="L572" s="6"/>
    </row>
    <row r="573">
      <c r="F573" s="6"/>
      <c r="I573" s="6"/>
      <c r="K573" s="5"/>
      <c r="L573" s="6"/>
    </row>
    <row r="574">
      <c r="F574" s="6"/>
      <c r="I574" s="6"/>
      <c r="K574" s="5"/>
      <c r="L574" s="6"/>
    </row>
    <row r="575">
      <c r="F575" s="6"/>
      <c r="I575" s="6"/>
      <c r="K575" s="5"/>
      <c r="L575" s="6"/>
    </row>
    <row r="576">
      <c r="F576" s="6"/>
      <c r="I576" s="6"/>
      <c r="K576" s="5"/>
      <c r="L576" s="6"/>
    </row>
    <row r="577">
      <c r="F577" s="6"/>
      <c r="I577" s="6"/>
      <c r="K577" s="5"/>
      <c r="L577" s="6"/>
    </row>
    <row r="578">
      <c r="F578" s="6"/>
      <c r="I578" s="6"/>
      <c r="K578" s="5"/>
      <c r="L578" s="6"/>
    </row>
    <row r="579">
      <c r="F579" s="6"/>
      <c r="I579" s="6"/>
      <c r="K579" s="5"/>
      <c r="L579" s="6"/>
    </row>
    <row r="580">
      <c r="F580" s="6"/>
      <c r="I580" s="6"/>
      <c r="K580" s="5"/>
      <c r="L580" s="6"/>
    </row>
    <row r="581">
      <c r="F581" s="6"/>
      <c r="I581" s="6"/>
      <c r="K581" s="5"/>
      <c r="L581" s="6"/>
    </row>
    <row r="582">
      <c r="F582" s="6"/>
      <c r="I582" s="6"/>
      <c r="K582" s="5"/>
      <c r="L582" s="6"/>
    </row>
    <row r="583">
      <c r="F583" s="6"/>
      <c r="I583" s="6"/>
      <c r="K583" s="5"/>
      <c r="L583" s="6"/>
    </row>
    <row r="584">
      <c r="F584" s="6"/>
      <c r="I584" s="6"/>
      <c r="K584" s="5"/>
      <c r="L584" s="6"/>
    </row>
    <row r="585">
      <c r="F585" s="6"/>
      <c r="I585" s="6"/>
      <c r="K585" s="5"/>
      <c r="L585" s="6"/>
    </row>
    <row r="586">
      <c r="F586" s="6"/>
      <c r="I586" s="6"/>
      <c r="K586" s="5"/>
      <c r="L586" s="6"/>
    </row>
    <row r="587">
      <c r="F587" s="6"/>
      <c r="I587" s="6"/>
      <c r="K587" s="5"/>
      <c r="L587" s="6"/>
    </row>
    <row r="588">
      <c r="F588" s="6"/>
      <c r="I588" s="6"/>
      <c r="K588" s="5"/>
      <c r="L588" s="6"/>
    </row>
    <row r="589">
      <c r="F589" s="6"/>
      <c r="I589" s="6"/>
      <c r="K589" s="5"/>
      <c r="L589" s="6"/>
    </row>
    <row r="590">
      <c r="F590" s="6"/>
      <c r="I590" s="6"/>
      <c r="K590" s="5"/>
      <c r="L590" s="6"/>
    </row>
    <row r="591">
      <c r="F591" s="6"/>
      <c r="I591" s="6"/>
      <c r="K591" s="5"/>
      <c r="L591" s="6"/>
    </row>
    <row r="592">
      <c r="F592" s="6"/>
      <c r="I592" s="6"/>
      <c r="K592" s="5"/>
      <c r="L592" s="6"/>
    </row>
    <row r="593">
      <c r="F593" s="6"/>
      <c r="I593" s="6"/>
      <c r="K593" s="5"/>
      <c r="L593" s="6"/>
    </row>
    <row r="594">
      <c r="F594" s="6"/>
      <c r="I594" s="6"/>
      <c r="K594" s="5"/>
      <c r="L594" s="6"/>
    </row>
    <row r="595">
      <c r="F595" s="6"/>
      <c r="I595" s="6"/>
      <c r="K595" s="5"/>
      <c r="L595" s="6"/>
    </row>
    <row r="596">
      <c r="F596" s="6"/>
      <c r="I596" s="6"/>
      <c r="K596" s="5"/>
      <c r="L596" s="6"/>
    </row>
    <row r="597">
      <c r="F597" s="6"/>
      <c r="I597" s="6"/>
      <c r="K597" s="5"/>
      <c r="L597" s="6"/>
    </row>
    <row r="598">
      <c r="F598" s="6"/>
      <c r="I598" s="6"/>
      <c r="K598" s="5"/>
      <c r="L598" s="6"/>
    </row>
    <row r="599">
      <c r="F599" s="6"/>
      <c r="I599" s="6"/>
      <c r="K599" s="5"/>
      <c r="L599" s="6"/>
    </row>
    <row r="600">
      <c r="F600" s="6"/>
      <c r="I600" s="6"/>
      <c r="K600" s="5"/>
      <c r="L600" s="6"/>
    </row>
    <row r="601">
      <c r="F601" s="6"/>
      <c r="I601" s="6"/>
      <c r="K601" s="5"/>
      <c r="L601" s="6"/>
    </row>
    <row r="602">
      <c r="F602" s="6"/>
      <c r="I602" s="6"/>
      <c r="K602" s="5"/>
      <c r="L602" s="6"/>
    </row>
    <row r="603">
      <c r="F603" s="6"/>
      <c r="I603" s="6"/>
      <c r="K603" s="5"/>
      <c r="L603" s="6"/>
    </row>
    <row r="604">
      <c r="F604" s="6"/>
      <c r="I604" s="6"/>
      <c r="K604" s="5"/>
      <c r="L604" s="6"/>
    </row>
    <row r="605">
      <c r="F605" s="6"/>
      <c r="I605" s="6"/>
      <c r="K605" s="5"/>
      <c r="L605" s="6"/>
    </row>
    <row r="606">
      <c r="F606" s="6"/>
      <c r="I606" s="6"/>
      <c r="K606" s="5"/>
      <c r="L606" s="6"/>
    </row>
    <row r="607">
      <c r="F607" s="6"/>
      <c r="I607" s="6"/>
      <c r="K607" s="5"/>
      <c r="L607" s="6"/>
    </row>
    <row r="608">
      <c r="F608" s="6"/>
      <c r="I608" s="6"/>
      <c r="K608" s="5"/>
      <c r="L608" s="6"/>
    </row>
    <row r="609">
      <c r="F609" s="6"/>
      <c r="I609" s="6"/>
      <c r="K609" s="5"/>
      <c r="L609" s="6"/>
    </row>
    <row r="610">
      <c r="F610" s="6"/>
      <c r="I610" s="6"/>
      <c r="K610" s="5"/>
      <c r="L610" s="6"/>
    </row>
    <row r="611">
      <c r="F611" s="6"/>
      <c r="I611" s="6"/>
      <c r="K611" s="5"/>
      <c r="L611" s="6"/>
    </row>
    <row r="612">
      <c r="F612" s="6"/>
      <c r="I612" s="6"/>
      <c r="K612" s="5"/>
      <c r="L612" s="6"/>
    </row>
    <row r="613">
      <c r="F613" s="6"/>
      <c r="I613" s="6"/>
      <c r="K613" s="5"/>
      <c r="L613" s="6"/>
    </row>
    <row r="614">
      <c r="F614" s="6"/>
      <c r="I614" s="6"/>
      <c r="K614" s="5"/>
      <c r="L614" s="6"/>
    </row>
    <row r="615">
      <c r="F615" s="6"/>
      <c r="I615" s="6"/>
      <c r="K615" s="5"/>
      <c r="L615" s="6"/>
    </row>
    <row r="616">
      <c r="F616" s="6"/>
      <c r="I616" s="6"/>
      <c r="K616" s="5"/>
      <c r="L616" s="6"/>
    </row>
    <row r="617">
      <c r="F617" s="6"/>
      <c r="I617" s="6"/>
      <c r="K617" s="5"/>
      <c r="L617" s="6"/>
    </row>
    <row r="618">
      <c r="F618" s="6"/>
      <c r="I618" s="6"/>
      <c r="K618" s="5"/>
      <c r="L618" s="6"/>
    </row>
    <row r="619">
      <c r="F619" s="6"/>
      <c r="I619" s="6"/>
      <c r="K619" s="5"/>
      <c r="L619" s="6"/>
    </row>
    <row r="620">
      <c r="F620" s="6"/>
      <c r="I620" s="6"/>
      <c r="K620" s="5"/>
      <c r="L620" s="6"/>
    </row>
    <row r="621">
      <c r="F621" s="6"/>
      <c r="I621" s="6"/>
      <c r="K621" s="5"/>
      <c r="L621" s="6"/>
    </row>
    <row r="622">
      <c r="F622" s="6"/>
      <c r="I622" s="6"/>
      <c r="K622" s="5"/>
      <c r="L622" s="6"/>
    </row>
    <row r="623">
      <c r="F623" s="6"/>
      <c r="I623" s="6"/>
      <c r="K623" s="5"/>
      <c r="L623" s="6"/>
    </row>
    <row r="624">
      <c r="F624" s="6"/>
      <c r="I624" s="6"/>
      <c r="K624" s="5"/>
      <c r="L624" s="6"/>
    </row>
    <row r="625">
      <c r="F625" s="6"/>
      <c r="I625" s="6"/>
      <c r="K625" s="5"/>
      <c r="L625" s="6"/>
    </row>
    <row r="626">
      <c r="F626" s="6"/>
      <c r="I626" s="6"/>
      <c r="K626" s="5"/>
      <c r="L626" s="6"/>
    </row>
    <row r="627">
      <c r="F627" s="6"/>
      <c r="I627" s="6"/>
      <c r="K627" s="5"/>
      <c r="L627" s="6"/>
    </row>
    <row r="628">
      <c r="F628" s="6"/>
      <c r="I628" s="6"/>
      <c r="K628" s="5"/>
      <c r="L628" s="6"/>
    </row>
    <row r="629">
      <c r="F629" s="6"/>
      <c r="I629" s="6"/>
      <c r="K629" s="5"/>
      <c r="L629" s="6"/>
    </row>
    <row r="630">
      <c r="F630" s="6"/>
      <c r="I630" s="6"/>
      <c r="K630" s="5"/>
      <c r="L630" s="6"/>
    </row>
    <row r="631">
      <c r="F631" s="6"/>
      <c r="I631" s="6"/>
      <c r="K631" s="5"/>
      <c r="L631" s="6"/>
    </row>
    <row r="632">
      <c r="F632" s="6"/>
      <c r="I632" s="6"/>
      <c r="K632" s="5"/>
      <c r="L632" s="6"/>
    </row>
    <row r="633">
      <c r="F633" s="6"/>
      <c r="I633" s="6"/>
      <c r="K633" s="5"/>
      <c r="L633" s="6"/>
    </row>
    <row r="634">
      <c r="F634" s="6"/>
      <c r="I634" s="6"/>
      <c r="K634" s="5"/>
      <c r="L634" s="6"/>
    </row>
    <row r="635">
      <c r="F635" s="6"/>
      <c r="I635" s="6"/>
      <c r="K635" s="5"/>
      <c r="L635" s="6"/>
    </row>
    <row r="636">
      <c r="F636" s="6"/>
      <c r="I636" s="6"/>
      <c r="K636" s="5"/>
      <c r="L636" s="6"/>
    </row>
    <row r="637">
      <c r="F637" s="6"/>
      <c r="I637" s="6"/>
      <c r="K637" s="5"/>
      <c r="L637" s="6"/>
    </row>
    <row r="638">
      <c r="F638" s="6"/>
      <c r="I638" s="6"/>
      <c r="K638" s="5"/>
      <c r="L638" s="6"/>
    </row>
    <row r="639">
      <c r="F639" s="6"/>
      <c r="I639" s="6"/>
      <c r="K639" s="5"/>
      <c r="L639" s="6"/>
    </row>
    <row r="640">
      <c r="F640" s="6"/>
      <c r="I640" s="6"/>
      <c r="K640" s="5"/>
      <c r="L640" s="6"/>
    </row>
    <row r="641">
      <c r="F641" s="6"/>
      <c r="I641" s="6"/>
      <c r="K641" s="5"/>
      <c r="L641" s="6"/>
    </row>
    <row r="642">
      <c r="F642" s="6"/>
      <c r="I642" s="6"/>
      <c r="K642" s="5"/>
      <c r="L642" s="6"/>
    </row>
    <row r="643">
      <c r="F643" s="6"/>
      <c r="I643" s="6"/>
      <c r="K643" s="5"/>
      <c r="L643" s="6"/>
    </row>
    <row r="644">
      <c r="F644" s="6"/>
      <c r="I644" s="6"/>
      <c r="K644" s="5"/>
      <c r="L644" s="6"/>
    </row>
    <row r="645">
      <c r="F645" s="6"/>
      <c r="I645" s="6"/>
      <c r="K645" s="5"/>
      <c r="L645" s="6"/>
    </row>
    <row r="646">
      <c r="F646" s="6"/>
      <c r="I646" s="6"/>
      <c r="K646" s="5"/>
      <c r="L646" s="6"/>
    </row>
    <row r="647">
      <c r="F647" s="6"/>
      <c r="I647" s="6"/>
      <c r="K647" s="5"/>
      <c r="L647" s="6"/>
    </row>
    <row r="648">
      <c r="F648" s="6"/>
      <c r="I648" s="6"/>
      <c r="K648" s="5"/>
      <c r="L648" s="6"/>
    </row>
    <row r="649">
      <c r="F649" s="6"/>
      <c r="I649" s="6"/>
      <c r="K649" s="5"/>
      <c r="L649" s="6"/>
    </row>
    <row r="650">
      <c r="F650" s="6"/>
      <c r="I650" s="6"/>
      <c r="K650" s="5"/>
      <c r="L650" s="6"/>
    </row>
    <row r="651">
      <c r="F651" s="6"/>
      <c r="I651" s="6"/>
      <c r="K651" s="5"/>
      <c r="L651" s="6"/>
    </row>
    <row r="652">
      <c r="F652" s="6"/>
      <c r="I652" s="6"/>
      <c r="K652" s="5"/>
      <c r="L652" s="6"/>
    </row>
    <row r="653">
      <c r="F653" s="6"/>
      <c r="I653" s="6"/>
      <c r="K653" s="5"/>
      <c r="L653" s="6"/>
    </row>
    <row r="654">
      <c r="F654" s="6"/>
      <c r="I654" s="6"/>
      <c r="K654" s="5"/>
      <c r="L654" s="6"/>
    </row>
    <row r="655">
      <c r="F655" s="6"/>
      <c r="I655" s="6"/>
      <c r="K655" s="5"/>
      <c r="L655" s="6"/>
    </row>
    <row r="656">
      <c r="F656" s="6"/>
      <c r="I656" s="6"/>
      <c r="K656" s="5"/>
      <c r="L656" s="6"/>
    </row>
    <row r="657">
      <c r="F657" s="6"/>
      <c r="I657" s="6"/>
      <c r="K657" s="5"/>
      <c r="L657" s="6"/>
    </row>
    <row r="658">
      <c r="F658" s="6"/>
      <c r="I658" s="6"/>
      <c r="K658" s="5"/>
      <c r="L658" s="6"/>
    </row>
    <row r="659">
      <c r="F659" s="6"/>
      <c r="I659" s="6"/>
      <c r="K659" s="5"/>
      <c r="L659" s="6"/>
    </row>
    <row r="660">
      <c r="F660" s="6"/>
      <c r="I660" s="6"/>
      <c r="K660" s="5"/>
      <c r="L660" s="6"/>
    </row>
    <row r="661">
      <c r="F661" s="6"/>
      <c r="I661" s="6"/>
      <c r="K661" s="5"/>
      <c r="L661" s="6"/>
    </row>
    <row r="662">
      <c r="F662" s="6"/>
      <c r="I662" s="6"/>
      <c r="K662" s="5"/>
      <c r="L662" s="6"/>
    </row>
    <row r="663">
      <c r="F663" s="6"/>
      <c r="I663" s="6"/>
      <c r="K663" s="5"/>
      <c r="L663" s="6"/>
    </row>
    <row r="664">
      <c r="F664" s="6"/>
      <c r="I664" s="6"/>
      <c r="K664" s="5"/>
      <c r="L664" s="6"/>
    </row>
    <row r="665">
      <c r="F665" s="6"/>
      <c r="I665" s="6"/>
      <c r="K665" s="5"/>
      <c r="L665" s="6"/>
    </row>
    <row r="666">
      <c r="F666" s="6"/>
      <c r="I666" s="6"/>
      <c r="K666" s="5"/>
      <c r="L666" s="6"/>
    </row>
    <row r="667">
      <c r="F667" s="6"/>
      <c r="I667" s="6"/>
      <c r="K667" s="5"/>
      <c r="L667" s="6"/>
    </row>
    <row r="668">
      <c r="F668" s="6"/>
      <c r="I668" s="6"/>
      <c r="K668" s="5"/>
      <c r="L668" s="6"/>
    </row>
    <row r="669">
      <c r="F669" s="6"/>
      <c r="I669" s="6"/>
      <c r="K669" s="5"/>
      <c r="L669" s="6"/>
    </row>
    <row r="670">
      <c r="F670" s="6"/>
      <c r="I670" s="6"/>
      <c r="K670" s="5"/>
      <c r="L670" s="6"/>
    </row>
    <row r="671">
      <c r="F671" s="6"/>
      <c r="I671" s="6"/>
      <c r="K671" s="5"/>
      <c r="L671" s="6"/>
    </row>
    <row r="672">
      <c r="F672" s="6"/>
      <c r="I672" s="6"/>
      <c r="K672" s="5"/>
      <c r="L672" s="6"/>
    </row>
    <row r="673">
      <c r="F673" s="6"/>
      <c r="I673" s="6"/>
      <c r="K673" s="5"/>
      <c r="L673" s="6"/>
    </row>
    <row r="674">
      <c r="F674" s="6"/>
      <c r="I674" s="6"/>
      <c r="K674" s="5"/>
      <c r="L674" s="6"/>
    </row>
    <row r="675">
      <c r="F675" s="6"/>
      <c r="I675" s="6"/>
      <c r="K675" s="5"/>
      <c r="L675" s="6"/>
    </row>
    <row r="676">
      <c r="F676" s="6"/>
      <c r="I676" s="6"/>
      <c r="K676" s="5"/>
      <c r="L676" s="6"/>
    </row>
    <row r="677">
      <c r="F677" s="6"/>
      <c r="I677" s="6"/>
      <c r="K677" s="5"/>
      <c r="L677" s="6"/>
    </row>
    <row r="678">
      <c r="F678" s="6"/>
      <c r="I678" s="6"/>
      <c r="K678" s="5"/>
      <c r="L678" s="6"/>
    </row>
    <row r="679">
      <c r="F679" s="6"/>
      <c r="I679" s="6"/>
      <c r="K679" s="5"/>
      <c r="L679" s="6"/>
    </row>
    <row r="680">
      <c r="F680" s="6"/>
      <c r="I680" s="6"/>
      <c r="K680" s="5"/>
      <c r="L680" s="6"/>
    </row>
    <row r="681">
      <c r="F681" s="6"/>
      <c r="I681" s="6"/>
      <c r="K681" s="5"/>
      <c r="L681" s="6"/>
    </row>
    <row r="682">
      <c r="F682" s="6"/>
      <c r="I682" s="6"/>
      <c r="K682" s="5"/>
      <c r="L682" s="6"/>
    </row>
    <row r="683">
      <c r="F683" s="6"/>
      <c r="I683" s="6"/>
      <c r="K683" s="5"/>
      <c r="L683" s="6"/>
    </row>
    <row r="684">
      <c r="F684" s="6"/>
      <c r="I684" s="6"/>
      <c r="K684" s="5"/>
      <c r="L684" s="6"/>
    </row>
    <row r="685">
      <c r="F685" s="6"/>
      <c r="I685" s="6"/>
      <c r="K685" s="5"/>
      <c r="L685" s="6"/>
    </row>
    <row r="686">
      <c r="F686" s="6"/>
      <c r="I686" s="6"/>
      <c r="K686" s="5"/>
      <c r="L686" s="6"/>
    </row>
    <row r="687">
      <c r="F687" s="6"/>
      <c r="I687" s="6"/>
      <c r="K687" s="5"/>
      <c r="L687" s="6"/>
    </row>
    <row r="688">
      <c r="F688" s="6"/>
      <c r="I688" s="6"/>
      <c r="K688" s="5"/>
      <c r="L688" s="6"/>
    </row>
    <row r="689">
      <c r="F689" s="6"/>
      <c r="I689" s="6"/>
      <c r="K689" s="5"/>
      <c r="L689" s="6"/>
    </row>
    <row r="690">
      <c r="F690" s="6"/>
      <c r="I690" s="6"/>
      <c r="K690" s="5"/>
      <c r="L690" s="6"/>
    </row>
    <row r="691">
      <c r="F691" s="6"/>
      <c r="I691" s="6"/>
      <c r="K691" s="5"/>
      <c r="L691" s="6"/>
    </row>
    <row r="692">
      <c r="F692" s="6"/>
      <c r="I692" s="6"/>
      <c r="K692" s="5"/>
      <c r="L692" s="6"/>
    </row>
    <row r="693">
      <c r="F693" s="6"/>
      <c r="I693" s="6"/>
      <c r="K693" s="5"/>
      <c r="L693" s="6"/>
    </row>
    <row r="694">
      <c r="F694" s="6"/>
      <c r="I694" s="6"/>
      <c r="K694" s="5"/>
      <c r="L694" s="6"/>
    </row>
    <row r="695">
      <c r="F695" s="6"/>
      <c r="I695" s="6"/>
      <c r="K695" s="5"/>
      <c r="L695" s="6"/>
    </row>
    <row r="696">
      <c r="F696" s="6"/>
      <c r="I696" s="6"/>
      <c r="K696" s="5"/>
      <c r="L696" s="6"/>
    </row>
    <row r="697">
      <c r="F697" s="6"/>
      <c r="I697" s="6"/>
      <c r="K697" s="5"/>
      <c r="L697" s="6"/>
    </row>
    <row r="698">
      <c r="F698" s="6"/>
      <c r="I698" s="6"/>
      <c r="K698" s="5"/>
      <c r="L698" s="6"/>
    </row>
    <row r="699">
      <c r="F699" s="6"/>
      <c r="I699" s="6"/>
      <c r="K699" s="5"/>
      <c r="L699" s="6"/>
    </row>
    <row r="700">
      <c r="F700" s="6"/>
      <c r="I700" s="6"/>
      <c r="K700" s="5"/>
      <c r="L700" s="6"/>
    </row>
    <row r="701">
      <c r="F701" s="6"/>
      <c r="I701" s="6"/>
      <c r="K701" s="5"/>
      <c r="L701" s="6"/>
    </row>
    <row r="702">
      <c r="F702" s="6"/>
      <c r="I702" s="6"/>
      <c r="K702" s="5"/>
      <c r="L702" s="6"/>
    </row>
    <row r="703">
      <c r="F703" s="6"/>
      <c r="I703" s="6"/>
      <c r="K703" s="5"/>
      <c r="L703" s="6"/>
    </row>
    <row r="704">
      <c r="F704" s="6"/>
      <c r="I704" s="6"/>
      <c r="K704" s="5"/>
      <c r="L704" s="6"/>
    </row>
    <row r="705">
      <c r="F705" s="6"/>
      <c r="I705" s="6"/>
      <c r="K705" s="5"/>
      <c r="L705" s="6"/>
    </row>
    <row r="706">
      <c r="F706" s="6"/>
      <c r="I706" s="6"/>
      <c r="K706" s="5"/>
      <c r="L706" s="6"/>
    </row>
    <row r="707">
      <c r="F707" s="6"/>
      <c r="I707" s="6"/>
      <c r="K707" s="5"/>
      <c r="L707" s="6"/>
    </row>
    <row r="708">
      <c r="F708" s="6"/>
      <c r="I708" s="6"/>
      <c r="K708" s="5"/>
      <c r="L708" s="6"/>
    </row>
    <row r="709">
      <c r="F709" s="6"/>
      <c r="I709" s="6"/>
      <c r="K709" s="5"/>
      <c r="L709" s="6"/>
    </row>
    <row r="710">
      <c r="F710" s="6"/>
      <c r="I710" s="6"/>
      <c r="K710" s="5"/>
      <c r="L710" s="6"/>
    </row>
    <row r="711">
      <c r="F711" s="6"/>
      <c r="I711" s="6"/>
      <c r="K711" s="5"/>
      <c r="L711" s="6"/>
    </row>
    <row r="712">
      <c r="F712" s="6"/>
      <c r="I712" s="6"/>
      <c r="K712" s="5"/>
      <c r="L712" s="6"/>
    </row>
    <row r="713">
      <c r="F713" s="6"/>
      <c r="I713" s="6"/>
      <c r="K713" s="5"/>
      <c r="L713" s="6"/>
    </row>
    <row r="714">
      <c r="F714" s="6"/>
      <c r="I714" s="6"/>
      <c r="K714" s="5"/>
      <c r="L714" s="6"/>
    </row>
    <row r="715">
      <c r="F715" s="6"/>
      <c r="I715" s="6"/>
      <c r="K715" s="5"/>
      <c r="L715" s="6"/>
    </row>
    <row r="716">
      <c r="F716" s="6"/>
      <c r="I716" s="6"/>
      <c r="K716" s="5"/>
      <c r="L716" s="6"/>
    </row>
    <row r="717">
      <c r="F717" s="6"/>
      <c r="I717" s="6"/>
      <c r="K717" s="5"/>
      <c r="L717" s="6"/>
    </row>
    <row r="718">
      <c r="F718" s="6"/>
      <c r="I718" s="6"/>
      <c r="K718" s="5"/>
      <c r="L718" s="6"/>
    </row>
    <row r="719">
      <c r="F719" s="6"/>
      <c r="I719" s="6"/>
      <c r="K719" s="5"/>
      <c r="L719" s="6"/>
    </row>
    <row r="720">
      <c r="F720" s="6"/>
      <c r="I720" s="6"/>
      <c r="K720" s="5"/>
      <c r="L720" s="6"/>
    </row>
    <row r="721">
      <c r="F721" s="6"/>
      <c r="I721" s="6"/>
      <c r="K721" s="5"/>
      <c r="L721" s="6"/>
    </row>
    <row r="722">
      <c r="F722" s="6"/>
      <c r="I722" s="6"/>
      <c r="K722" s="5"/>
      <c r="L722" s="6"/>
    </row>
    <row r="723">
      <c r="F723" s="6"/>
      <c r="I723" s="6"/>
      <c r="K723" s="5"/>
      <c r="L723" s="6"/>
    </row>
    <row r="724">
      <c r="F724" s="6"/>
      <c r="I724" s="6"/>
      <c r="K724" s="5"/>
      <c r="L724" s="6"/>
    </row>
    <row r="725">
      <c r="F725" s="6"/>
      <c r="I725" s="6"/>
      <c r="K725" s="5"/>
      <c r="L725" s="6"/>
    </row>
    <row r="726">
      <c r="F726" s="6"/>
      <c r="I726" s="6"/>
      <c r="K726" s="5"/>
      <c r="L726" s="6"/>
    </row>
    <row r="727">
      <c r="F727" s="6"/>
      <c r="I727" s="6"/>
      <c r="K727" s="5"/>
      <c r="L727" s="6"/>
    </row>
    <row r="728">
      <c r="F728" s="6"/>
      <c r="I728" s="6"/>
      <c r="K728" s="5"/>
      <c r="L728" s="6"/>
    </row>
    <row r="729">
      <c r="F729" s="6"/>
      <c r="I729" s="6"/>
      <c r="K729" s="5"/>
      <c r="L729" s="6"/>
    </row>
    <row r="730">
      <c r="F730" s="6"/>
      <c r="I730" s="6"/>
      <c r="K730" s="5"/>
      <c r="L730" s="6"/>
    </row>
    <row r="731">
      <c r="F731" s="6"/>
      <c r="I731" s="6"/>
      <c r="K731" s="5"/>
      <c r="L731" s="6"/>
    </row>
    <row r="732">
      <c r="F732" s="6"/>
      <c r="I732" s="6"/>
      <c r="K732" s="5"/>
      <c r="L732" s="6"/>
    </row>
    <row r="733">
      <c r="F733" s="6"/>
      <c r="I733" s="6"/>
      <c r="K733" s="5"/>
      <c r="L733" s="6"/>
    </row>
    <row r="734">
      <c r="F734" s="6"/>
      <c r="I734" s="6"/>
      <c r="K734" s="5"/>
      <c r="L734" s="6"/>
    </row>
    <row r="735">
      <c r="F735" s="6"/>
      <c r="I735" s="6"/>
      <c r="K735" s="5"/>
      <c r="L735" s="6"/>
    </row>
    <row r="736">
      <c r="F736" s="6"/>
      <c r="I736" s="6"/>
      <c r="K736" s="5"/>
      <c r="L736" s="6"/>
    </row>
    <row r="737">
      <c r="F737" s="6"/>
      <c r="I737" s="6"/>
      <c r="K737" s="5"/>
      <c r="L737" s="6"/>
    </row>
    <row r="738">
      <c r="F738" s="6"/>
      <c r="I738" s="6"/>
      <c r="K738" s="5"/>
      <c r="L738" s="6"/>
    </row>
    <row r="739">
      <c r="F739" s="6"/>
      <c r="I739" s="6"/>
      <c r="K739" s="5"/>
      <c r="L739" s="6"/>
    </row>
    <row r="740">
      <c r="F740" s="6"/>
      <c r="I740" s="6"/>
      <c r="K740" s="5"/>
      <c r="L740" s="6"/>
    </row>
    <row r="741">
      <c r="F741" s="6"/>
      <c r="I741" s="6"/>
      <c r="K741" s="5"/>
      <c r="L741" s="6"/>
    </row>
    <row r="742">
      <c r="F742" s="6"/>
      <c r="I742" s="6"/>
      <c r="K742" s="5"/>
      <c r="L742" s="6"/>
    </row>
    <row r="743">
      <c r="F743" s="6"/>
      <c r="I743" s="6"/>
      <c r="K743" s="5"/>
      <c r="L743" s="6"/>
    </row>
    <row r="744">
      <c r="F744" s="6"/>
      <c r="I744" s="6"/>
      <c r="K744" s="5"/>
      <c r="L744" s="6"/>
    </row>
    <row r="745">
      <c r="F745" s="6"/>
      <c r="I745" s="6"/>
      <c r="K745" s="5"/>
      <c r="L745" s="6"/>
    </row>
    <row r="746">
      <c r="F746" s="6"/>
      <c r="I746" s="6"/>
      <c r="K746" s="5"/>
      <c r="L746" s="6"/>
    </row>
    <row r="747">
      <c r="F747" s="6"/>
      <c r="I747" s="6"/>
      <c r="K747" s="5"/>
      <c r="L747" s="6"/>
    </row>
    <row r="748">
      <c r="F748" s="6"/>
      <c r="I748" s="6"/>
      <c r="K748" s="5"/>
      <c r="L748" s="6"/>
    </row>
    <row r="749">
      <c r="F749" s="6"/>
      <c r="I749" s="6"/>
      <c r="K749" s="5"/>
      <c r="L749" s="6"/>
    </row>
    <row r="750">
      <c r="F750" s="6"/>
      <c r="I750" s="6"/>
      <c r="K750" s="5"/>
      <c r="L750" s="6"/>
    </row>
    <row r="751">
      <c r="F751" s="6"/>
      <c r="I751" s="6"/>
      <c r="K751" s="5"/>
      <c r="L751" s="6"/>
    </row>
    <row r="752">
      <c r="F752" s="6"/>
      <c r="I752" s="6"/>
      <c r="K752" s="5"/>
      <c r="L752" s="6"/>
    </row>
    <row r="753">
      <c r="F753" s="6"/>
      <c r="I753" s="6"/>
      <c r="K753" s="5"/>
      <c r="L753" s="6"/>
    </row>
    <row r="754">
      <c r="F754" s="6"/>
      <c r="I754" s="6"/>
      <c r="K754" s="5"/>
      <c r="L754" s="6"/>
    </row>
    <row r="755">
      <c r="F755" s="6"/>
      <c r="I755" s="6"/>
      <c r="K755" s="5"/>
      <c r="L755" s="6"/>
    </row>
    <row r="756">
      <c r="F756" s="6"/>
      <c r="I756" s="6"/>
      <c r="K756" s="5"/>
      <c r="L756" s="6"/>
    </row>
    <row r="757">
      <c r="F757" s="6"/>
      <c r="I757" s="6"/>
      <c r="K757" s="5"/>
      <c r="L757" s="6"/>
    </row>
    <row r="758">
      <c r="F758" s="6"/>
      <c r="I758" s="6"/>
      <c r="K758" s="5"/>
      <c r="L758" s="6"/>
    </row>
    <row r="759">
      <c r="F759" s="6"/>
      <c r="I759" s="6"/>
      <c r="K759" s="5"/>
      <c r="L759" s="6"/>
    </row>
    <row r="760">
      <c r="F760" s="6"/>
      <c r="I760" s="6"/>
      <c r="K760" s="5"/>
      <c r="L760" s="6"/>
    </row>
    <row r="761">
      <c r="F761" s="6"/>
      <c r="I761" s="6"/>
      <c r="K761" s="5"/>
      <c r="L761" s="6"/>
    </row>
    <row r="762">
      <c r="F762" s="6"/>
      <c r="I762" s="6"/>
      <c r="K762" s="5"/>
      <c r="L762" s="6"/>
    </row>
    <row r="763">
      <c r="F763" s="6"/>
      <c r="I763" s="6"/>
      <c r="K763" s="5"/>
      <c r="L763" s="6"/>
    </row>
    <row r="764">
      <c r="F764" s="6"/>
      <c r="I764" s="6"/>
      <c r="K764" s="5"/>
      <c r="L764" s="6"/>
    </row>
    <row r="765">
      <c r="F765" s="6"/>
      <c r="I765" s="6"/>
      <c r="K765" s="5"/>
      <c r="L765" s="6"/>
    </row>
    <row r="766">
      <c r="F766" s="6"/>
      <c r="I766" s="6"/>
      <c r="K766" s="5"/>
      <c r="L766" s="6"/>
    </row>
    <row r="767">
      <c r="F767" s="6"/>
      <c r="I767" s="6"/>
      <c r="K767" s="5"/>
      <c r="L767" s="6"/>
    </row>
    <row r="768">
      <c r="F768" s="6"/>
      <c r="I768" s="6"/>
      <c r="K768" s="5"/>
      <c r="L768" s="6"/>
    </row>
    <row r="769">
      <c r="F769" s="6"/>
      <c r="I769" s="6"/>
      <c r="K769" s="5"/>
      <c r="L769" s="6"/>
    </row>
    <row r="770">
      <c r="F770" s="6"/>
      <c r="I770" s="6"/>
      <c r="K770" s="5"/>
      <c r="L770" s="6"/>
    </row>
    <row r="771">
      <c r="F771" s="6"/>
      <c r="I771" s="6"/>
      <c r="K771" s="5"/>
      <c r="L771" s="6"/>
    </row>
    <row r="772">
      <c r="F772" s="6"/>
      <c r="I772" s="6"/>
      <c r="K772" s="5"/>
      <c r="L772" s="6"/>
    </row>
    <row r="773">
      <c r="F773" s="6"/>
      <c r="I773" s="6"/>
      <c r="K773" s="5"/>
      <c r="L773" s="6"/>
    </row>
    <row r="774">
      <c r="F774" s="6"/>
      <c r="I774" s="6"/>
      <c r="K774" s="5"/>
      <c r="L774" s="6"/>
    </row>
    <row r="775">
      <c r="F775" s="6"/>
      <c r="I775" s="6"/>
      <c r="K775" s="5"/>
      <c r="L775" s="6"/>
    </row>
    <row r="776">
      <c r="F776" s="6"/>
      <c r="I776" s="6"/>
      <c r="K776" s="5"/>
      <c r="L776" s="6"/>
    </row>
    <row r="777">
      <c r="F777" s="6"/>
      <c r="I777" s="6"/>
      <c r="K777" s="5"/>
      <c r="L777" s="6"/>
    </row>
    <row r="778">
      <c r="F778" s="6"/>
      <c r="I778" s="6"/>
      <c r="K778" s="5"/>
      <c r="L778" s="6"/>
    </row>
    <row r="779">
      <c r="F779" s="6"/>
      <c r="I779" s="6"/>
      <c r="K779" s="5"/>
      <c r="L779" s="6"/>
    </row>
    <row r="780">
      <c r="F780" s="6"/>
      <c r="I780" s="6"/>
      <c r="K780" s="5"/>
      <c r="L780" s="6"/>
    </row>
    <row r="781">
      <c r="F781" s="6"/>
      <c r="I781" s="6"/>
      <c r="K781" s="5"/>
      <c r="L781" s="6"/>
    </row>
    <row r="782">
      <c r="F782" s="6"/>
      <c r="I782" s="6"/>
      <c r="K782" s="5"/>
      <c r="L782" s="6"/>
    </row>
    <row r="783">
      <c r="F783" s="6"/>
      <c r="I783" s="6"/>
      <c r="K783" s="5"/>
      <c r="L783" s="6"/>
    </row>
    <row r="784">
      <c r="F784" s="6"/>
      <c r="I784" s="6"/>
      <c r="K784" s="5"/>
      <c r="L784" s="6"/>
    </row>
    <row r="785">
      <c r="F785" s="6"/>
      <c r="I785" s="6"/>
      <c r="K785" s="5"/>
      <c r="L785" s="6"/>
    </row>
    <row r="786">
      <c r="F786" s="6"/>
      <c r="I786" s="6"/>
      <c r="K786" s="5"/>
      <c r="L786" s="6"/>
    </row>
    <row r="787">
      <c r="F787" s="6"/>
      <c r="I787" s="6"/>
      <c r="K787" s="5"/>
      <c r="L787" s="6"/>
    </row>
    <row r="788">
      <c r="F788" s="6"/>
      <c r="I788" s="6"/>
      <c r="K788" s="5"/>
      <c r="L788" s="6"/>
    </row>
    <row r="789">
      <c r="F789" s="6"/>
      <c r="I789" s="6"/>
      <c r="K789" s="5"/>
      <c r="L789" s="6"/>
    </row>
    <row r="790">
      <c r="F790" s="6"/>
      <c r="I790" s="6"/>
      <c r="K790" s="5"/>
      <c r="L790" s="6"/>
    </row>
    <row r="791">
      <c r="F791" s="6"/>
      <c r="I791" s="6"/>
      <c r="K791" s="5"/>
      <c r="L791" s="6"/>
    </row>
    <row r="792">
      <c r="F792" s="6"/>
      <c r="I792" s="6"/>
      <c r="K792" s="5"/>
      <c r="L792" s="6"/>
    </row>
    <row r="793">
      <c r="F793" s="6"/>
      <c r="I793" s="6"/>
      <c r="K793" s="5"/>
      <c r="L793" s="6"/>
    </row>
    <row r="794">
      <c r="F794" s="6"/>
      <c r="I794" s="6"/>
      <c r="K794" s="5"/>
      <c r="L794" s="6"/>
    </row>
    <row r="795">
      <c r="F795" s="6"/>
      <c r="I795" s="6"/>
      <c r="K795" s="5"/>
      <c r="L795" s="6"/>
    </row>
    <row r="796">
      <c r="F796" s="6"/>
      <c r="I796" s="6"/>
      <c r="K796" s="5"/>
      <c r="L796" s="6"/>
    </row>
    <row r="797">
      <c r="F797" s="6"/>
      <c r="I797" s="6"/>
      <c r="K797" s="5"/>
      <c r="L797" s="6"/>
    </row>
    <row r="798">
      <c r="F798" s="6"/>
      <c r="I798" s="6"/>
      <c r="K798" s="5"/>
      <c r="L798" s="6"/>
    </row>
    <row r="799">
      <c r="F799" s="6"/>
      <c r="I799" s="6"/>
      <c r="K799" s="5"/>
      <c r="L799" s="6"/>
    </row>
    <row r="800">
      <c r="F800" s="6"/>
      <c r="I800" s="6"/>
      <c r="K800" s="5"/>
      <c r="L800" s="6"/>
    </row>
    <row r="801">
      <c r="F801" s="6"/>
      <c r="I801" s="6"/>
      <c r="K801" s="5"/>
      <c r="L801" s="6"/>
    </row>
    <row r="802">
      <c r="F802" s="6"/>
      <c r="I802" s="6"/>
      <c r="K802" s="5"/>
      <c r="L802" s="6"/>
    </row>
    <row r="803">
      <c r="F803" s="6"/>
      <c r="I803" s="6"/>
      <c r="K803" s="5"/>
      <c r="L803" s="6"/>
    </row>
    <row r="804">
      <c r="F804" s="6"/>
      <c r="I804" s="6"/>
      <c r="K804" s="5"/>
      <c r="L804" s="6"/>
    </row>
    <row r="805">
      <c r="F805" s="6"/>
      <c r="I805" s="6"/>
      <c r="K805" s="5"/>
      <c r="L805" s="6"/>
    </row>
    <row r="806">
      <c r="F806" s="6"/>
      <c r="I806" s="6"/>
      <c r="K806" s="5"/>
      <c r="L806" s="6"/>
    </row>
    <row r="807">
      <c r="F807" s="6"/>
      <c r="I807" s="6"/>
      <c r="K807" s="5"/>
      <c r="L807" s="6"/>
    </row>
    <row r="808">
      <c r="F808" s="6"/>
      <c r="I808" s="6"/>
      <c r="K808" s="5"/>
      <c r="L808" s="6"/>
    </row>
    <row r="809">
      <c r="F809" s="6"/>
      <c r="I809" s="6"/>
      <c r="K809" s="5"/>
      <c r="L809" s="6"/>
    </row>
    <row r="810">
      <c r="F810" s="6"/>
      <c r="I810" s="6"/>
      <c r="K810" s="5"/>
      <c r="L810" s="6"/>
    </row>
    <row r="811">
      <c r="F811" s="6"/>
      <c r="I811" s="6"/>
      <c r="K811" s="5"/>
      <c r="L811" s="6"/>
    </row>
    <row r="812">
      <c r="F812" s="6"/>
      <c r="I812" s="6"/>
      <c r="K812" s="5"/>
      <c r="L812" s="6"/>
    </row>
    <row r="813">
      <c r="F813" s="6"/>
      <c r="I813" s="6"/>
      <c r="K813" s="5"/>
      <c r="L813" s="6"/>
    </row>
    <row r="814">
      <c r="F814" s="6"/>
      <c r="I814" s="6"/>
      <c r="K814" s="5"/>
      <c r="L814" s="6"/>
    </row>
    <row r="815">
      <c r="F815" s="6"/>
      <c r="I815" s="6"/>
      <c r="K815" s="5"/>
      <c r="L815" s="6"/>
    </row>
    <row r="816">
      <c r="F816" s="6"/>
      <c r="I816" s="6"/>
      <c r="K816" s="5"/>
      <c r="L816" s="6"/>
    </row>
    <row r="817">
      <c r="F817" s="6"/>
      <c r="I817" s="6"/>
      <c r="K817" s="5"/>
      <c r="L817" s="6"/>
    </row>
    <row r="818">
      <c r="F818" s="6"/>
      <c r="I818" s="6"/>
      <c r="K818" s="5"/>
      <c r="L818" s="6"/>
    </row>
    <row r="819">
      <c r="F819" s="6"/>
      <c r="I819" s="6"/>
      <c r="K819" s="5"/>
      <c r="L819" s="6"/>
    </row>
    <row r="820">
      <c r="F820" s="6"/>
      <c r="I820" s="6"/>
      <c r="K820" s="5"/>
      <c r="L820" s="6"/>
    </row>
    <row r="821">
      <c r="F821" s="6"/>
      <c r="I821" s="6"/>
      <c r="K821" s="5"/>
      <c r="L821" s="6"/>
    </row>
    <row r="822">
      <c r="F822" s="6"/>
      <c r="I822" s="6"/>
      <c r="K822" s="5"/>
      <c r="L822" s="6"/>
    </row>
    <row r="823">
      <c r="F823" s="6"/>
      <c r="I823" s="6"/>
      <c r="K823" s="5"/>
      <c r="L823" s="6"/>
    </row>
    <row r="824">
      <c r="F824" s="6"/>
      <c r="I824" s="6"/>
      <c r="K824" s="5"/>
      <c r="L824" s="6"/>
    </row>
    <row r="825">
      <c r="F825" s="6"/>
      <c r="I825" s="6"/>
      <c r="K825" s="5"/>
      <c r="L825" s="6"/>
    </row>
    <row r="826">
      <c r="F826" s="6"/>
      <c r="I826" s="6"/>
      <c r="K826" s="5"/>
      <c r="L826" s="6"/>
    </row>
    <row r="827">
      <c r="F827" s="6"/>
      <c r="I827" s="6"/>
      <c r="K827" s="5"/>
      <c r="L827" s="6"/>
    </row>
    <row r="828">
      <c r="F828" s="6"/>
      <c r="I828" s="6"/>
      <c r="K828" s="5"/>
      <c r="L828" s="6"/>
    </row>
    <row r="829">
      <c r="F829" s="6"/>
      <c r="I829" s="6"/>
      <c r="K829" s="5"/>
      <c r="L829" s="6"/>
    </row>
    <row r="830">
      <c r="F830" s="6"/>
      <c r="I830" s="6"/>
      <c r="K830" s="5"/>
      <c r="L830" s="6"/>
    </row>
    <row r="831">
      <c r="F831" s="6"/>
      <c r="I831" s="6"/>
      <c r="K831" s="5"/>
      <c r="L831" s="6"/>
    </row>
    <row r="832">
      <c r="F832" s="6"/>
      <c r="I832" s="6"/>
      <c r="K832" s="5"/>
      <c r="L832" s="6"/>
    </row>
    <row r="833">
      <c r="F833" s="6"/>
      <c r="I833" s="6"/>
      <c r="K833" s="5"/>
      <c r="L833" s="6"/>
    </row>
    <row r="834">
      <c r="F834" s="6"/>
      <c r="I834" s="6"/>
      <c r="K834" s="5"/>
      <c r="L834" s="6"/>
    </row>
    <row r="835">
      <c r="F835" s="6"/>
      <c r="I835" s="6"/>
      <c r="K835" s="5"/>
      <c r="L835" s="6"/>
    </row>
    <row r="836">
      <c r="F836" s="6"/>
      <c r="I836" s="6"/>
      <c r="K836" s="5"/>
      <c r="L836" s="6"/>
    </row>
    <row r="837">
      <c r="F837" s="6"/>
      <c r="I837" s="6"/>
      <c r="K837" s="5"/>
      <c r="L837" s="6"/>
    </row>
    <row r="838">
      <c r="F838" s="6"/>
      <c r="I838" s="6"/>
      <c r="K838" s="5"/>
      <c r="L838" s="6"/>
    </row>
    <row r="839">
      <c r="F839" s="6"/>
      <c r="I839" s="6"/>
      <c r="K839" s="5"/>
      <c r="L839" s="6"/>
    </row>
    <row r="840">
      <c r="F840" s="6"/>
      <c r="I840" s="6"/>
      <c r="K840" s="5"/>
      <c r="L840" s="6"/>
    </row>
    <row r="841">
      <c r="F841" s="6"/>
      <c r="I841" s="6"/>
      <c r="K841" s="5"/>
      <c r="L841" s="6"/>
    </row>
    <row r="842">
      <c r="F842" s="6"/>
      <c r="I842" s="6"/>
      <c r="K842" s="5"/>
      <c r="L842" s="6"/>
    </row>
    <row r="843">
      <c r="F843" s="6"/>
      <c r="I843" s="6"/>
      <c r="K843" s="5"/>
      <c r="L843" s="6"/>
    </row>
    <row r="844">
      <c r="F844" s="6"/>
      <c r="I844" s="6"/>
      <c r="K844" s="5"/>
      <c r="L844" s="6"/>
    </row>
    <row r="845">
      <c r="F845" s="6"/>
      <c r="I845" s="6"/>
      <c r="K845" s="5"/>
      <c r="L845" s="6"/>
    </row>
    <row r="846">
      <c r="F846" s="6"/>
      <c r="I846" s="6"/>
      <c r="K846" s="5"/>
      <c r="L846" s="6"/>
    </row>
    <row r="847">
      <c r="F847" s="6"/>
      <c r="I847" s="6"/>
      <c r="K847" s="5"/>
      <c r="L847" s="6"/>
    </row>
    <row r="848">
      <c r="F848" s="6"/>
      <c r="I848" s="6"/>
      <c r="K848" s="5"/>
      <c r="L848" s="6"/>
    </row>
    <row r="849">
      <c r="F849" s="6"/>
      <c r="I849" s="6"/>
      <c r="K849" s="5"/>
      <c r="L849" s="6"/>
    </row>
    <row r="850">
      <c r="F850" s="6"/>
      <c r="I850" s="6"/>
      <c r="K850" s="5"/>
      <c r="L850" s="6"/>
    </row>
    <row r="851">
      <c r="F851" s="6"/>
      <c r="I851" s="6"/>
      <c r="K851" s="5"/>
      <c r="L851" s="6"/>
    </row>
    <row r="852">
      <c r="F852" s="6"/>
      <c r="I852" s="6"/>
      <c r="K852" s="5"/>
      <c r="L852" s="6"/>
    </row>
    <row r="853">
      <c r="F853" s="6"/>
      <c r="I853" s="6"/>
      <c r="K853" s="5"/>
      <c r="L853" s="6"/>
    </row>
    <row r="854">
      <c r="F854" s="6"/>
      <c r="I854" s="6"/>
      <c r="K854" s="5"/>
      <c r="L854" s="6"/>
    </row>
    <row r="855">
      <c r="F855" s="6"/>
      <c r="I855" s="6"/>
      <c r="K855" s="5"/>
      <c r="L855" s="6"/>
    </row>
    <row r="856">
      <c r="F856" s="6"/>
      <c r="I856" s="6"/>
      <c r="K856" s="5"/>
      <c r="L856" s="6"/>
    </row>
    <row r="857">
      <c r="F857" s="6"/>
      <c r="I857" s="6"/>
      <c r="K857" s="5"/>
      <c r="L857" s="6"/>
    </row>
    <row r="858">
      <c r="F858" s="6"/>
      <c r="I858" s="6"/>
      <c r="K858" s="5"/>
      <c r="L858" s="6"/>
    </row>
    <row r="859">
      <c r="F859" s="6"/>
      <c r="I859" s="6"/>
      <c r="K859" s="5"/>
      <c r="L859" s="6"/>
    </row>
    <row r="860">
      <c r="F860" s="6"/>
      <c r="I860" s="6"/>
      <c r="K860" s="5"/>
      <c r="L860" s="6"/>
    </row>
    <row r="861">
      <c r="F861" s="6"/>
      <c r="I861" s="6"/>
      <c r="K861" s="5"/>
      <c r="L861" s="6"/>
    </row>
    <row r="862">
      <c r="F862" s="6"/>
      <c r="I862" s="6"/>
      <c r="K862" s="5"/>
      <c r="L862" s="6"/>
    </row>
    <row r="863">
      <c r="F863" s="6"/>
      <c r="I863" s="6"/>
      <c r="K863" s="5"/>
      <c r="L863" s="6"/>
    </row>
    <row r="864">
      <c r="F864" s="6"/>
      <c r="I864" s="6"/>
      <c r="K864" s="5"/>
      <c r="L864" s="6"/>
    </row>
    <row r="865">
      <c r="F865" s="6"/>
      <c r="I865" s="6"/>
      <c r="K865" s="5"/>
      <c r="L865" s="6"/>
    </row>
    <row r="866">
      <c r="F866" s="6"/>
      <c r="I866" s="6"/>
      <c r="K866" s="5"/>
      <c r="L866" s="6"/>
    </row>
    <row r="867">
      <c r="F867" s="6"/>
      <c r="I867" s="6"/>
      <c r="K867" s="5"/>
      <c r="L867" s="6"/>
    </row>
    <row r="868">
      <c r="F868" s="6"/>
      <c r="I868" s="6"/>
      <c r="K868" s="5"/>
      <c r="L868" s="6"/>
    </row>
    <row r="869">
      <c r="F869" s="6"/>
      <c r="I869" s="6"/>
      <c r="K869" s="5"/>
      <c r="L869" s="6"/>
    </row>
    <row r="870">
      <c r="F870" s="6"/>
      <c r="I870" s="6"/>
      <c r="K870" s="5"/>
      <c r="L870" s="6"/>
    </row>
    <row r="871">
      <c r="F871" s="6"/>
      <c r="I871" s="6"/>
      <c r="K871" s="5"/>
      <c r="L871" s="6"/>
    </row>
    <row r="872">
      <c r="F872" s="6"/>
      <c r="I872" s="6"/>
      <c r="K872" s="5"/>
      <c r="L872" s="6"/>
    </row>
    <row r="873">
      <c r="F873" s="6"/>
      <c r="I873" s="6"/>
      <c r="K873" s="5"/>
      <c r="L873" s="6"/>
    </row>
    <row r="874">
      <c r="F874" s="6"/>
      <c r="I874" s="6"/>
      <c r="K874" s="5"/>
      <c r="L874" s="6"/>
    </row>
    <row r="875">
      <c r="F875" s="6"/>
      <c r="I875" s="6"/>
      <c r="K875" s="5"/>
      <c r="L875" s="6"/>
    </row>
    <row r="876">
      <c r="F876" s="6"/>
      <c r="I876" s="6"/>
      <c r="K876" s="5"/>
      <c r="L876" s="6"/>
    </row>
    <row r="877">
      <c r="F877" s="6"/>
      <c r="I877" s="6"/>
      <c r="K877" s="5"/>
      <c r="L877" s="6"/>
    </row>
    <row r="878">
      <c r="F878" s="6"/>
      <c r="I878" s="6"/>
      <c r="K878" s="5"/>
      <c r="L878" s="6"/>
    </row>
    <row r="879">
      <c r="F879" s="6"/>
      <c r="I879" s="6"/>
      <c r="K879" s="5"/>
      <c r="L879" s="6"/>
    </row>
    <row r="880">
      <c r="F880" s="6"/>
      <c r="I880" s="6"/>
      <c r="K880" s="5"/>
      <c r="L880" s="6"/>
    </row>
    <row r="881">
      <c r="F881" s="6"/>
      <c r="I881" s="6"/>
      <c r="K881" s="5"/>
      <c r="L881" s="6"/>
    </row>
    <row r="882">
      <c r="F882" s="6"/>
      <c r="I882" s="6"/>
      <c r="K882" s="5"/>
      <c r="L882" s="6"/>
    </row>
    <row r="883">
      <c r="F883" s="6"/>
      <c r="I883" s="6"/>
      <c r="K883" s="5"/>
      <c r="L883" s="6"/>
    </row>
    <row r="884">
      <c r="F884" s="6"/>
      <c r="I884" s="6"/>
      <c r="K884" s="5"/>
      <c r="L884" s="6"/>
    </row>
    <row r="885">
      <c r="F885" s="6"/>
      <c r="I885" s="6"/>
      <c r="K885" s="5"/>
      <c r="L885" s="6"/>
    </row>
    <row r="886">
      <c r="F886" s="6"/>
      <c r="I886" s="6"/>
      <c r="K886" s="5"/>
      <c r="L886" s="6"/>
    </row>
    <row r="887">
      <c r="F887" s="6"/>
      <c r="I887" s="6"/>
      <c r="K887" s="5"/>
      <c r="L887" s="6"/>
    </row>
    <row r="888">
      <c r="F888" s="6"/>
      <c r="I888" s="6"/>
      <c r="K888" s="5"/>
      <c r="L888" s="6"/>
    </row>
    <row r="889">
      <c r="F889" s="6"/>
      <c r="I889" s="6"/>
      <c r="K889" s="5"/>
      <c r="L889" s="6"/>
    </row>
    <row r="890">
      <c r="F890" s="6"/>
      <c r="I890" s="6"/>
      <c r="K890" s="5"/>
      <c r="L890" s="6"/>
    </row>
    <row r="891">
      <c r="F891" s="6"/>
      <c r="I891" s="6"/>
      <c r="K891" s="5"/>
      <c r="L891" s="6"/>
    </row>
    <row r="892">
      <c r="F892" s="6"/>
      <c r="I892" s="6"/>
      <c r="K892" s="5"/>
      <c r="L892" s="6"/>
    </row>
    <row r="893">
      <c r="F893" s="6"/>
      <c r="I893" s="6"/>
      <c r="K893" s="5"/>
      <c r="L893" s="6"/>
    </row>
    <row r="894">
      <c r="F894" s="6"/>
      <c r="I894" s="6"/>
      <c r="K894" s="5"/>
      <c r="L894" s="6"/>
    </row>
    <row r="895">
      <c r="F895" s="6"/>
      <c r="I895" s="6"/>
      <c r="K895" s="5"/>
      <c r="L895" s="6"/>
    </row>
    <row r="896">
      <c r="F896" s="6"/>
      <c r="I896" s="6"/>
      <c r="K896" s="5"/>
      <c r="L896" s="6"/>
    </row>
    <row r="897">
      <c r="F897" s="6"/>
      <c r="I897" s="6"/>
      <c r="K897" s="5"/>
      <c r="L897" s="6"/>
    </row>
    <row r="898">
      <c r="F898" s="6"/>
      <c r="I898" s="6"/>
      <c r="K898" s="5"/>
      <c r="L898" s="6"/>
    </row>
    <row r="899">
      <c r="F899" s="6"/>
      <c r="I899" s="6"/>
      <c r="K899" s="5"/>
      <c r="L899" s="6"/>
    </row>
    <row r="900">
      <c r="F900" s="6"/>
      <c r="I900" s="6"/>
      <c r="K900" s="5"/>
      <c r="L900" s="6"/>
    </row>
    <row r="901">
      <c r="F901" s="6"/>
      <c r="I901" s="6"/>
      <c r="K901" s="5"/>
      <c r="L901" s="6"/>
    </row>
    <row r="902">
      <c r="F902" s="6"/>
      <c r="I902" s="6"/>
      <c r="K902" s="5"/>
      <c r="L902" s="6"/>
    </row>
    <row r="903">
      <c r="F903" s="6"/>
      <c r="I903" s="6"/>
      <c r="K903" s="5"/>
      <c r="L903" s="6"/>
    </row>
    <row r="904">
      <c r="F904" s="6"/>
      <c r="I904" s="6"/>
      <c r="K904" s="5"/>
      <c r="L904" s="6"/>
    </row>
    <row r="905">
      <c r="F905" s="6"/>
      <c r="I905" s="6"/>
      <c r="K905" s="5"/>
      <c r="L905" s="6"/>
    </row>
    <row r="906">
      <c r="F906" s="6"/>
      <c r="I906" s="6"/>
      <c r="K906" s="5"/>
      <c r="L906" s="6"/>
    </row>
    <row r="907">
      <c r="F907" s="6"/>
      <c r="I907" s="6"/>
      <c r="K907" s="5"/>
      <c r="L907" s="6"/>
    </row>
    <row r="908">
      <c r="F908" s="6"/>
      <c r="I908" s="6"/>
      <c r="K908" s="5"/>
      <c r="L908" s="6"/>
    </row>
    <row r="909">
      <c r="F909" s="6"/>
      <c r="I909" s="6"/>
      <c r="K909" s="5"/>
      <c r="L909" s="6"/>
    </row>
    <row r="910">
      <c r="F910" s="6"/>
      <c r="I910" s="6"/>
      <c r="K910" s="5"/>
      <c r="L910" s="6"/>
    </row>
    <row r="911">
      <c r="F911" s="6"/>
      <c r="I911" s="6"/>
      <c r="K911" s="5"/>
      <c r="L911" s="6"/>
    </row>
    <row r="912">
      <c r="F912" s="6"/>
      <c r="I912" s="6"/>
      <c r="K912" s="5"/>
      <c r="L912" s="6"/>
    </row>
    <row r="913">
      <c r="F913" s="6"/>
      <c r="I913" s="6"/>
      <c r="K913" s="5"/>
      <c r="L913" s="6"/>
    </row>
    <row r="914">
      <c r="F914" s="6"/>
      <c r="I914" s="6"/>
      <c r="K914" s="5"/>
      <c r="L914" s="6"/>
    </row>
    <row r="915">
      <c r="F915" s="6"/>
      <c r="I915" s="6"/>
      <c r="K915" s="5"/>
      <c r="L915" s="6"/>
    </row>
    <row r="916">
      <c r="F916" s="6"/>
      <c r="I916" s="6"/>
      <c r="K916" s="5"/>
      <c r="L916" s="6"/>
    </row>
    <row r="917">
      <c r="F917" s="6"/>
      <c r="I917" s="6"/>
      <c r="K917" s="5"/>
      <c r="L917" s="6"/>
    </row>
    <row r="918">
      <c r="F918" s="6"/>
      <c r="I918" s="6"/>
      <c r="K918" s="5"/>
      <c r="L918" s="6"/>
    </row>
    <row r="919">
      <c r="F919" s="6"/>
      <c r="I919" s="6"/>
      <c r="K919" s="5"/>
      <c r="L919" s="6"/>
    </row>
    <row r="920">
      <c r="F920" s="6"/>
      <c r="I920" s="6"/>
      <c r="K920" s="5"/>
      <c r="L920" s="6"/>
    </row>
    <row r="921">
      <c r="F921" s="6"/>
      <c r="I921" s="6"/>
      <c r="K921" s="5"/>
      <c r="L921" s="6"/>
    </row>
    <row r="922">
      <c r="F922" s="6"/>
      <c r="I922" s="6"/>
      <c r="K922" s="5"/>
      <c r="L922" s="6"/>
    </row>
    <row r="923">
      <c r="F923" s="6"/>
      <c r="I923" s="6"/>
      <c r="K923" s="5"/>
      <c r="L923" s="6"/>
    </row>
    <row r="924">
      <c r="F924" s="6"/>
      <c r="I924" s="6"/>
      <c r="K924" s="5"/>
      <c r="L924" s="6"/>
    </row>
    <row r="925">
      <c r="F925" s="6"/>
      <c r="I925" s="6"/>
      <c r="K925" s="5"/>
      <c r="L925" s="6"/>
    </row>
    <row r="926">
      <c r="F926" s="6"/>
      <c r="I926" s="6"/>
      <c r="K926" s="5"/>
      <c r="L926" s="6"/>
    </row>
    <row r="927">
      <c r="F927" s="6"/>
      <c r="I927" s="6"/>
      <c r="K927" s="5"/>
      <c r="L927" s="6"/>
    </row>
    <row r="928">
      <c r="F928" s="6"/>
      <c r="I928" s="6"/>
      <c r="K928" s="5"/>
      <c r="L928" s="6"/>
    </row>
    <row r="929">
      <c r="F929" s="6"/>
      <c r="I929" s="6"/>
      <c r="K929" s="5"/>
      <c r="L929" s="6"/>
    </row>
    <row r="930">
      <c r="F930" s="6"/>
      <c r="I930" s="6"/>
      <c r="K930" s="5"/>
      <c r="L930" s="6"/>
    </row>
    <row r="931">
      <c r="F931" s="6"/>
      <c r="I931" s="6"/>
      <c r="K931" s="5"/>
      <c r="L931" s="6"/>
    </row>
    <row r="932">
      <c r="F932" s="6"/>
      <c r="I932" s="6"/>
      <c r="K932" s="5"/>
      <c r="L932" s="6"/>
    </row>
    <row r="933">
      <c r="F933" s="6"/>
      <c r="I933" s="6"/>
      <c r="K933" s="5"/>
      <c r="L933" s="6"/>
    </row>
    <row r="934">
      <c r="F934" s="6"/>
      <c r="I934" s="6"/>
      <c r="K934" s="5"/>
      <c r="L934" s="6"/>
    </row>
    <row r="935">
      <c r="F935" s="6"/>
      <c r="I935" s="6"/>
      <c r="K935" s="5"/>
      <c r="L935" s="6"/>
    </row>
    <row r="936">
      <c r="F936" s="6"/>
      <c r="I936" s="6"/>
      <c r="K936" s="5"/>
      <c r="L936" s="6"/>
    </row>
    <row r="937">
      <c r="F937" s="6"/>
      <c r="I937" s="6"/>
      <c r="K937" s="5"/>
      <c r="L937" s="6"/>
    </row>
    <row r="938">
      <c r="F938" s="6"/>
      <c r="I938" s="6"/>
      <c r="K938" s="5"/>
      <c r="L938" s="6"/>
    </row>
    <row r="939">
      <c r="F939" s="6"/>
      <c r="I939" s="6"/>
      <c r="K939" s="5"/>
      <c r="L939" s="6"/>
    </row>
    <row r="940">
      <c r="F940" s="6"/>
      <c r="I940" s="6"/>
      <c r="K940" s="5"/>
      <c r="L940" s="6"/>
    </row>
    <row r="941">
      <c r="F941" s="6"/>
      <c r="I941" s="6"/>
      <c r="K941" s="5"/>
      <c r="L941" s="6"/>
    </row>
    <row r="942">
      <c r="F942" s="6"/>
      <c r="I942" s="6"/>
      <c r="K942" s="5"/>
      <c r="L942" s="6"/>
    </row>
    <row r="943">
      <c r="F943" s="6"/>
      <c r="I943" s="6"/>
      <c r="K943" s="5"/>
      <c r="L943" s="6"/>
    </row>
    <row r="944">
      <c r="F944" s="6"/>
      <c r="I944" s="6"/>
      <c r="K944" s="5"/>
      <c r="L944" s="6"/>
    </row>
    <row r="945">
      <c r="F945" s="6"/>
      <c r="I945" s="6"/>
      <c r="K945" s="5"/>
      <c r="L945" s="6"/>
    </row>
    <row r="946">
      <c r="F946" s="6"/>
      <c r="I946" s="6"/>
      <c r="K946" s="5"/>
      <c r="L946" s="6"/>
    </row>
    <row r="947">
      <c r="F947" s="6"/>
      <c r="I947" s="6"/>
      <c r="K947" s="5"/>
      <c r="L947" s="6"/>
    </row>
    <row r="948">
      <c r="F948" s="6"/>
      <c r="I948" s="6"/>
      <c r="K948" s="5"/>
      <c r="L948" s="6"/>
    </row>
    <row r="949">
      <c r="F949" s="6"/>
      <c r="I949" s="6"/>
      <c r="K949" s="5"/>
      <c r="L949" s="6"/>
    </row>
    <row r="950">
      <c r="F950" s="6"/>
      <c r="I950" s="6"/>
      <c r="K950" s="5"/>
      <c r="L950" s="6"/>
    </row>
    <row r="951">
      <c r="F951" s="6"/>
      <c r="I951" s="6"/>
      <c r="K951" s="5"/>
      <c r="L951" s="6"/>
    </row>
    <row r="952">
      <c r="F952" s="6"/>
      <c r="I952" s="6"/>
      <c r="K952" s="5"/>
      <c r="L952" s="6"/>
    </row>
    <row r="953">
      <c r="F953" s="6"/>
      <c r="I953" s="6"/>
      <c r="K953" s="5"/>
      <c r="L953" s="6"/>
    </row>
  </sheetData>
  <dataValidations>
    <dataValidation type="list" allowBlank="1" showErrorMessage="1" sqref="J2:J103">
      <formula1>"Yes,No"</formula1>
    </dataValidation>
    <dataValidation type="list" allowBlank="1" showErrorMessage="1" sqref="E2:E103">
      <formula1>"Call,Put"</formula1>
    </dataValidation>
    <dataValidation type="list" allowBlank="1" showErrorMessage="1" sqref="H2:H103">
      <formula1>"Short Term,Hedge,45 Day,Long/Swing,Leaps"</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1.13"/>
  </cols>
  <sheetData>
    <row r="1">
      <c r="A1" s="9" t="s">
        <v>79</v>
      </c>
    </row>
    <row r="2">
      <c r="A2" s="10" t="s">
        <v>80</v>
      </c>
    </row>
    <row r="3">
      <c r="A3" s="11" t="s">
        <v>81</v>
      </c>
    </row>
    <row r="4">
      <c r="A4" s="12" t="s">
        <v>82</v>
      </c>
    </row>
    <row r="11">
      <c r="A11" s="12" t="s">
        <v>83</v>
      </c>
    </row>
    <row r="12">
      <c r="A12" s="12" t="s">
        <v>84</v>
      </c>
    </row>
    <row r="13">
      <c r="A13" s="12" t="s">
        <v>85</v>
      </c>
    </row>
    <row r="14">
      <c r="A14" s="13" t="s">
        <v>86</v>
      </c>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sheetData>
  <mergeCells count="1">
    <mergeCell ref="A4:A10"/>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75"/>
  <cols>
    <col customWidth="1" min="8" max="8" width="16.0"/>
  </cols>
  <sheetData>
    <row r="1">
      <c r="A1" s="1" t="s">
        <v>0</v>
      </c>
      <c r="B1" s="1" t="s">
        <v>1</v>
      </c>
      <c r="C1" s="1" t="s">
        <v>2</v>
      </c>
      <c r="D1" s="1" t="s">
        <v>3</v>
      </c>
      <c r="E1" s="1" t="s">
        <v>4</v>
      </c>
      <c r="F1" s="2" t="s">
        <v>5</v>
      </c>
      <c r="G1" s="1" t="s">
        <v>6</v>
      </c>
      <c r="H1" s="1" t="s">
        <v>7</v>
      </c>
      <c r="I1" s="2" t="s">
        <v>8</v>
      </c>
      <c r="J1" s="1" t="s">
        <v>9</v>
      </c>
      <c r="K1" s="3" t="s">
        <v>10</v>
      </c>
      <c r="L1" s="2" t="s">
        <v>11</v>
      </c>
      <c r="M1" s="1" t="s">
        <v>12</v>
      </c>
    </row>
    <row r="2">
      <c r="A2" s="4"/>
      <c r="C2" s="4"/>
      <c r="E2" s="8"/>
      <c r="F2" s="2"/>
      <c r="H2" s="8"/>
      <c r="I2" s="2"/>
      <c r="J2" s="8"/>
      <c r="K2" s="5" t="str">
        <f t="shared" ref="K2:K169" si="1">(I2-F2)/F2</f>
        <v>#DIV/0!</v>
      </c>
      <c r="L2" s="6">
        <f t="shared" ref="L2:L169" si="2">(G2*F2)*100</f>
        <v>0</v>
      </c>
      <c r="M2" s="6">
        <f t="shared" ref="M2:M169" si="3">((I2*G2)*100)-L2</f>
        <v>0</v>
      </c>
    </row>
    <row r="3">
      <c r="A3" s="4"/>
      <c r="C3" s="4"/>
      <c r="E3" s="8"/>
      <c r="F3" s="2"/>
      <c r="H3" s="8"/>
      <c r="I3" s="2"/>
      <c r="J3" s="8"/>
      <c r="K3" s="5" t="str">
        <f t="shared" si="1"/>
        <v>#DIV/0!</v>
      </c>
      <c r="L3" s="6">
        <f t="shared" si="2"/>
        <v>0</v>
      </c>
      <c r="M3" s="6">
        <f t="shared" si="3"/>
        <v>0</v>
      </c>
    </row>
    <row r="4">
      <c r="A4" s="4"/>
      <c r="C4" s="4"/>
      <c r="E4" s="8"/>
      <c r="F4" s="2"/>
      <c r="H4" s="8"/>
      <c r="I4" s="2"/>
      <c r="J4" s="8"/>
      <c r="K4" s="5" t="str">
        <f t="shared" si="1"/>
        <v>#DIV/0!</v>
      </c>
      <c r="L4" s="6">
        <f t="shared" si="2"/>
        <v>0</v>
      </c>
      <c r="M4" s="6">
        <f t="shared" si="3"/>
        <v>0</v>
      </c>
    </row>
    <row r="5">
      <c r="A5" s="4"/>
      <c r="C5" s="4"/>
      <c r="E5" s="8"/>
      <c r="F5" s="2"/>
      <c r="H5" s="8"/>
      <c r="I5" s="2"/>
      <c r="J5" s="8"/>
      <c r="K5" s="5" t="str">
        <f t="shared" si="1"/>
        <v>#DIV/0!</v>
      </c>
      <c r="L5" s="6">
        <f t="shared" si="2"/>
        <v>0</v>
      </c>
      <c r="M5" s="6">
        <f t="shared" si="3"/>
        <v>0</v>
      </c>
    </row>
    <row r="6">
      <c r="A6" s="4"/>
      <c r="C6" s="4"/>
      <c r="E6" s="8"/>
      <c r="F6" s="2"/>
      <c r="H6" s="8"/>
      <c r="I6" s="2"/>
      <c r="J6" s="8"/>
      <c r="K6" s="5" t="str">
        <f t="shared" si="1"/>
        <v>#DIV/0!</v>
      </c>
      <c r="L6" s="6">
        <f t="shared" si="2"/>
        <v>0</v>
      </c>
      <c r="M6" s="6">
        <f t="shared" si="3"/>
        <v>0</v>
      </c>
    </row>
    <row r="7">
      <c r="A7" s="4"/>
      <c r="C7" s="4"/>
      <c r="E7" s="8"/>
      <c r="F7" s="2"/>
      <c r="H7" s="8"/>
      <c r="I7" s="2"/>
      <c r="J7" s="8"/>
      <c r="K7" s="5" t="str">
        <f t="shared" si="1"/>
        <v>#DIV/0!</v>
      </c>
      <c r="L7" s="6">
        <f t="shared" si="2"/>
        <v>0</v>
      </c>
      <c r="M7" s="6">
        <f t="shared" si="3"/>
        <v>0</v>
      </c>
    </row>
    <row r="8">
      <c r="C8" s="4"/>
      <c r="E8" s="8"/>
      <c r="F8" s="2"/>
      <c r="H8" s="8"/>
      <c r="I8" s="2"/>
      <c r="J8" s="8"/>
      <c r="K8" s="5" t="str">
        <f t="shared" si="1"/>
        <v>#DIV/0!</v>
      </c>
      <c r="L8" s="6">
        <f t="shared" si="2"/>
        <v>0</v>
      </c>
      <c r="M8" s="6">
        <f t="shared" si="3"/>
        <v>0</v>
      </c>
    </row>
    <row r="9">
      <c r="C9" s="4"/>
      <c r="E9" s="8"/>
      <c r="F9" s="2"/>
      <c r="H9" s="8"/>
      <c r="I9" s="2"/>
      <c r="J9" s="8"/>
      <c r="K9" s="5" t="str">
        <f t="shared" si="1"/>
        <v>#DIV/0!</v>
      </c>
      <c r="L9" s="6">
        <f t="shared" si="2"/>
        <v>0</v>
      </c>
      <c r="M9" s="6">
        <f t="shared" si="3"/>
        <v>0</v>
      </c>
    </row>
    <row r="10">
      <c r="C10" s="4"/>
      <c r="E10" s="8"/>
      <c r="F10" s="2"/>
      <c r="H10" s="8"/>
      <c r="I10" s="2"/>
      <c r="J10" s="8"/>
      <c r="K10" s="5" t="str">
        <f t="shared" si="1"/>
        <v>#DIV/0!</v>
      </c>
      <c r="L10" s="6">
        <f t="shared" si="2"/>
        <v>0</v>
      </c>
      <c r="M10" s="6">
        <f t="shared" si="3"/>
        <v>0</v>
      </c>
    </row>
    <row r="11">
      <c r="C11" s="4"/>
      <c r="E11" s="8"/>
      <c r="F11" s="2"/>
      <c r="H11" s="8"/>
      <c r="I11" s="6"/>
      <c r="J11" s="8"/>
      <c r="K11" s="5" t="str">
        <f t="shared" si="1"/>
        <v>#DIV/0!</v>
      </c>
      <c r="L11" s="6">
        <f t="shared" si="2"/>
        <v>0</v>
      </c>
      <c r="M11" s="6">
        <f t="shared" si="3"/>
        <v>0</v>
      </c>
    </row>
    <row r="12">
      <c r="C12" s="4"/>
      <c r="E12" s="8"/>
      <c r="F12" s="2"/>
      <c r="H12" s="8"/>
      <c r="I12" s="2"/>
      <c r="J12" s="8"/>
      <c r="K12" s="5" t="str">
        <f t="shared" si="1"/>
        <v>#DIV/0!</v>
      </c>
      <c r="L12" s="6">
        <f t="shared" si="2"/>
        <v>0</v>
      </c>
      <c r="M12" s="6">
        <f t="shared" si="3"/>
        <v>0</v>
      </c>
    </row>
    <row r="13">
      <c r="C13" s="4"/>
      <c r="E13" s="8"/>
      <c r="F13" s="2"/>
      <c r="H13" s="8"/>
      <c r="I13" s="2"/>
      <c r="J13" s="8"/>
      <c r="K13" s="5" t="str">
        <f t="shared" si="1"/>
        <v>#DIV/0!</v>
      </c>
      <c r="L13" s="6">
        <f t="shared" si="2"/>
        <v>0</v>
      </c>
      <c r="M13" s="6">
        <f t="shared" si="3"/>
        <v>0</v>
      </c>
    </row>
    <row r="14">
      <c r="A14" s="4"/>
      <c r="C14" s="4"/>
      <c r="E14" s="8"/>
      <c r="F14" s="2"/>
      <c r="H14" s="8"/>
      <c r="I14" s="2"/>
      <c r="J14" s="8"/>
      <c r="K14" s="5" t="str">
        <f t="shared" si="1"/>
        <v>#DIV/0!</v>
      </c>
      <c r="L14" s="6">
        <f t="shared" si="2"/>
        <v>0</v>
      </c>
      <c r="M14" s="6">
        <f t="shared" si="3"/>
        <v>0</v>
      </c>
    </row>
    <row r="15">
      <c r="A15" s="4"/>
      <c r="C15" s="4"/>
      <c r="E15" s="8"/>
      <c r="F15" s="2"/>
      <c r="H15" s="8"/>
      <c r="I15" s="2"/>
      <c r="J15" s="8"/>
      <c r="K15" s="5" t="str">
        <f t="shared" si="1"/>
        <v>#DIV/0!</v>
      </c>
      <c r="L15" s="6">
        <f t="shared" si="2"/>
        <v>0</v>
      </c>
      <c r="M15" s="6">
        <f t="shared" si="3"/>
        <v>0</v>
      </c>
    </row>
    <row r="16">
      <c r="A16" s="4"/>
      <c r="C16" s="4"/>
      <c r="E16" s="8"/>
      <c r="F16" s="2"/>
      <c r="H16" s="8"/>
      <c r="I16" s="2"/>
      <c r="J16" s="8"/>
      <c r="K16" s="5" t="str">
        <f t="shared" si="1"/>
        <v>#DIV/0!</v>
      </c>
      <c r="L16" s="6">
        <f t="shared" si="2"/>
        <v>0</v>
      </c>
      <c r="M16" s="6">
        <f t="shared" si="3"/>
        <v>0</v>
      </c>
    </row>
    <row r="17">
      <c r="A17" s="4"/>
      <c r="C17" s="4"/>
      <c r="E17" s="8"/>
      <c r="F17" s="2"/>
      <c r="H17" s="8"/>
      <c r="I17" s="2"/>
      <c r="J17" s="8"/>
      <c r="K17" s="5" t="str">
        <f t="shared" si="1"/>
        <v>#DIV/0!</v>
      </c>
      <c r="L17" s="6">
        <f t="shared" si="2"/>
        <v>0</v>
      </c>
      <c r="M17" s="6">
        <f t="shared" si="3"/>
        <v>0</v>
      </c>
    </row>
    <row r="18">
      <c r="A18" s="4"/>
      <c r="C18" s="4"/>
      <c r="E18" s="8"/>
      <c r="F18" s="2"/>
      <c r="H18" s="8"/>
      <c r="I18" s="2"/>
      <c r="J18" s="8"/>
      <c r="K18" s="5" t="str">
        <f t="shared" si="1"/>
        <v>#DIV/0!</v>
      </c>
      <c r="L18" s="6">
        <f t="shared" si="2"/>
        <v>0</v>
      </c>
      <c r="M18" s="6">
        <f t="shared" si="3"/>
        <v>0</v>
      </c>
    </row>
    <row r="19">
      <c r="A19" s="4"/>
      <c r="C19" s="4"/>
      <c r="E19" s="8"/>
      <c r="F19" s="2"/>
      <c r="H19" s="8"/>
      <c r="I19" s="2"/>
      <c r="J19" s="8"/>
      <c r="K19" s="5" t="str">
        <f t="shared" si="1"/>
        <v>#DIV/0!</v>
      </c>
      <c r="L19" s="6">
        <f t="shared" si="2"/>
        <v>0</v>
      </c>
      <c r="M19" s="6">
        <f t="shared" si="3"/>
        <v>0</v>
      </c>
    </row>
    <row r="20">
      <c r="A20" s="4"/>
      <c r="C20" s="4"/>
      <c r="E20" s="8"/>
      <c r="F20" s="2"/>
      <c r="H20" s="8"/>
      <c r="I20" s="2"/>
      <c r="J20" s="8"/>
      <c r="K20" s="5" t="str">
        <f t="shared" si="1"/>
        <v>#DIV/0!</v>
      </c>
      <c r="L20" s="6">
        <f t="shared" si="2"/>
        <v>0</v>
      </c>
      <c r="M20" s="6">
        <f t="shared" si="3"/>
        <v>0</v>
      </c>
    </row>
    <row r="21">
      <c r="C21" s="4"/>
      <c r="E21" s="8"/>
      <c r="F21" s="2"/>
      <c r="H21" s="8"/>
      <c r="I21" s="2"/>
      <c r="J21" s="8"/>
      <c r="K21" s="5" t="str">
        <f t="shared" si="1"/>
        <v>#DIV/0!</v>
      </c>
      <c r="L21" s="6">
        <f t="shared" si="2"/>
        <v>0</v>
      </c>
      <c r="M21" s="6">
        <f t="shared" si="3"/>
        <v>0</v>
      </c>
    </row>
    <row r="22">
      <c r="A22" s="4"/>
      <c r="C22" s="4"/>
      <c r="E22" s="8"/>
      <c r="F22" s="2"/>
      <c r="H22" s="8"/>
      <c r="I22" s="2"/>
      <c r="J22" s="8"/>
      <c r="K22" s="5" t="str">
        <f t="shared" si="1"/>
        <v>#DIV/0!</v>
      </c>
      <c r="L22" s="6">
        <f t="shared" si="2"/>
        <v>0</v>
      </c>
      <c r="M22" s="6">
        <f t="shared" si="3"/>
        <v>0</v>
      </c>
    </row>
    <row r="23">
      <c r="C23" s="4"/>
      <c r="E23" s="8"/>
      <c r="F23" s="2"/>
      <c r="H23" s="8"/>
      <c r="I23" s="6"/>
      <c r="J23" s="8"/>
      <c r="K23" s="5" t="str">
        <f t="shared" si="1"/>
        <v>#DIV/0!</v>
      </c>
      <c r="L23" s="6">
        <f t="shared" si="2"/>
        <v>0</v>
      </c>
      <c r="M23" s="6">
        <f t="shared" si="3"/>
        <v>0</v>
      </c>
    </row>
    <row r="24">
      <c r="C24" s="4"/>
      <c r="E24" s="8"/>
      <c r="F24" s="2"/>
      <c r="H24" s="8"/>
      <c r="I24" s="2"/>
      <c r="J24" s="8"/>
      <c r="K24" s="5" t="str">
        <f t="shared" si="1"/>
        <v>#DIV/0!</v>
      </c>
      <c r="L24" s="6">
        <f t="shared" si="2"/>
        <v>0</v>
      </c>
      <c r="M24" s="6">
        <f t="shared" si="3"/>
        <v>0</v>
      </c>
    </row>
    <row r="25">
      <c r="C25" s="4"/>
      <c r="E25" s="8"/>
      <c r="F25" s="2"/>
      <c r="H25" s="8"/>
      <c r="I25" s="2"/>
      <c r="J25" s="8"/>
      <c r="K25" s="5" t="str">
        <f t="shared" si="1"/>
        <v>#DIV/0!</v>
      </c>
      <c r="L25" s="6">
        <f t="shared" si="2"/>
        <v>0</v>
      </c>
      <c r="M25" s="6">
        <f t="shared" si="3"/>
        <v>0</v>
      </c>
    </row>
    <row r="26">
      <c r="C26" s="4"/>
      <c r="E26" s="8"/>
      <c r="F26" s="2"/>
      <c r="H26" s="8"/>
      <c r="I26" s="2"/>
      <c r="J26" s="8"/>
      <c r="K26" s="5" t="str">
        <f t="shared" si="1"/>
        <v>#DIV/0!</v>
      </c>
      <c r="L26" s="6">
        <f t="shared" si="2"/>
        <v>0</v>
      </c>
      <c r="M26" s="6">
        <f t="shared" si="3"/>
        <v>0</v>
      </c>
    </row>
    <row r="27">
      <c r="C27" s="4"/>
      <c r="E27" s="8"/>
      <c r="F27" s="2"/>
      <c r="H27" s="8"/>
      <c r="I27" s="2"/>
      <c r="J27" s="8"/>
      <c r="K27" s="5" t="str">
        <f t="shared" si="1"/>
        <v>#DIV/0!</v>
      </c>
      <c r="L27" s="6">
        <f t="shared" si="2"/>
        <v>0</v>
      </c>
      <c r="M27" s="6">
        <f t="shared" si="3"/>
        <v>0</v>
      </c>
    </row>
    <row r="28">
      <c r="A28" s="4"/>
      <c r="C28" s="4"/>
      <c r="E28" s="8"/>
      <c r="F28" s="2"/>
      <c r="H28" s="8"/>
      <c r="I28" s="2"/>
      <c r="J28" s="8"/>
      <c r="K28" s="5" t="str">
        <f t="shared" si="1"/>
        <v>#DIV/0!</v>
      </c>
      <c r="L28" s="6">
        <f t="shared" si="2"/>
        <v>0</v>
      </c>
      <c r="M28" s="6">
        <f t="shared" si="3"/>
        <v>0</v>
      </c>
    </row>
    <row r="29">
      <c r="C29" s="4"/>
      <c r="E29" s="8"/>
      <c r="F29" s="2"/>
      <c r="H29" s="8"/>
      <c r="I29" s="2"/>
      <c r="J29" s="8"/>
      <c r="K29" s="5" t="str">
        <f t="shared" si="1"/>
        <v>#DIV/0!</v>
      </c>
      <c r="L29" s="6">
        <f t="shared" si="2"/>
        <v>0</v>
      </c>
      <c r="M29" s="6">
        <f t="shared" si="3"/>
        <v>0</v>
      </c>
    </row>
    <row r="30">
      <c r="C30" s="4"/>
      <c r="E30" s="8"/>
      <c r="F30" s="2"/>
      <c r="H30" s="8"/>
      <c r="I30" s="2"/>
      <c r="J30" s="8"/>
      <c r="K30" s="5" t="str">
        <f t="shared" si="1"/>
        <v>#DIV/0!</v>
      </c>
      <c r="L30" s="6">
        <f t="shared" si="2"/>
        <v>0</v>
      </c>
      <c r="M30" s="6">
        <f t="shared" si="3"/>
        <v>0</v>
      </c>
    </row>
    <row r="31">
      <c r="C31" s="4"/>
      <c r="E31" s="8"/>
      <c r="F31" s="2"/>
      <c r="H31" s="8"/>
      <c r="I31" s="2"/>
      <c r="J31" s="8"/>
      <c r="K31" s="5" t="str">
        <f t="shared" si="1"/>
        <v>#DIV/0!</v>
      </c>
      <c r="L31" s="6">
        <f t="shared" si="2"/>
        <v>0</v>
      </c>
      <c r="M31" s="6">
        <f t="shared" si="3"/>
        <v>0</v>
      </c>
    </row>
    <row r="32">
      <c r="C32" s="4"/>
      <c r="E32" s="8"/>
      <c r="F32" s="2"/>
      <c r="H32" s="8"/>
      <c r="I32" s="2"/>
      <c r="J32" s="8"/>
      <c r="K32" s="5" t="str">
        <f t="shared" si="1"/>
        <v>#DIV/0!</v>
      </c>
      <c r="L32" s="6">
        <f t="shared" si="2"/>
        <v>0</v>
      </c>
      <c r="M32" s="6">
        <f t="shared" si="3"/>
        <v>0</v>
      </c>
    </row>
    <row r="33">
      <c r="C33" s="4"/>
      <c r="E33" s="8"/>
      <c r="F33" s="2"/>
      <c r="H33" s="8"/>
      <c r="I33" s="2"/>
      <c r="J33" s="8"/>
      <c r="K33" s="5" t="str">
        <f t="shared" si="1"/>
        <v>#DIV/0!</v>
      </c>
      <c r="L33" s="6">
        <f t="shared" si="2"/>
        <v>0</v>
      </c>
      <c r="M33" s="6">
        <f t="shared" si="3"/>
        <v>0</v>
      </c>
    </row>
    <row r="34">
      <c r="C34" s="4"/>
      <c r="E34" s="8"/>
      <c r="F34" s="2"/>
      <c r="H34" s="8"/>
      <c r="I34" s="2"/>
      <c r="J34" s="8"/>
      <c r="K34" s="5" t="str">
        <f t="shared" si="1"/>
        <v>#DIV/0!</v>
      </c>
      <c r="L34" s="6">
        <f t="shared" si="2"/>
        <v>0</v>
      </c>
      <c r="M34" s="6">
        <f t="shared" si="3"/>
        <v>0</v>
      </c>
    </row>
    <row r="35">
      <c r="C35" s="4"/>
      <c r="E35" s="8"/>
      <c r="F35" s="2"/>
      <c r="H35" s="8"/>
      <c r="I35" s="2"/>
      <c r="J35" s="8"/>
      <c r="K35" s="5" t="str">
        <f t="shared" si="1"/>
        <v>#DIV/0!</v>
      </c>
      <c r="L35" s="6">
        <f t="shared" si="2"/>
        <v>0</v>
      </c>
      <c r="M35" s="6">
        <f t="shared" si="3"/>
        <v>0</v>
      </c>
    </row>
    <row r="36">
      <c r="C36" s="4"/>
      <c r="E36" s="8"/>
      <c r="F36" s="2"/>
      <c r="H36" s="8"/>
      <c r="I36" s="2"/>
      <c r="J36" s="8"/>
      <c r="K36" s="5" t="str">
        <f t="shared" si="1"/>
        <v>#DIV/0!</v>
      </c>
      <c r="L36" s="6">
        <f t="shared" si="2"/>
        <v>0</v>
      </c>
      <c r="M36" s="6">
        <f t="shared" si="3"/>
        <v>0</v>
      </c>
    </row>
    <row r="37">
      <c r="C37" s="4"/>
      <c r="E37" s="8"/>
      <c r="F37" s="2"/>
      <c r="H37" s="8"/>
      <c r="I37" s="2"/>
      <c r="J37" s="8"/>
      <c r="K37" s="5" t="str">
        <f t="shared" si="1"/>
        <v>#DIV/0!</v>
      </c>
      <c r="L37" s="6">
        <f t="shared" si="2"/>
        <v>0</v>
      </c>
      <c r="M37" s="6">
        <f t="shared" si="3"/>
        <v>0</v>
      </c>
    </row>
    <row r="38">
      <c r="C38" s="4"/>
      <c r="E38" s="8"/>
      <c r="F38" s="2"/>
      <c r="H38" s="8"/>
      <c r="I38" s="2"/>
      <c r="J38" s="8"/>
      <c r="K38" s="5" t="str">
        <f t="shared" si="1"/>
        <v>#DIV/0!</v>
      </c>
      <c r="L38" s="6">
        <f t="shared" si="2"/>
        <v>0</v>
      </c>
      <c r="M38" s="6">
        <f t="shared" si="3"/>
        <v>0</v>
      </c>
    </row>
    <row r="39">
      <c r="C39" s="4"/>
      <c r="E39" s="8"/>
      <c r="F39" s="2"/>
      <c r="H39" s="8"/>
      <c r="I39" s="2"/>
      <c r="J39" s="8"/>
      <c r="K39" s="5" t="str">
        <f t="shared" si="1"/>
        <v>#DIV/0!</v>
      </c>
      <c r="L39" s="6">
        <f t="shared" si="2"/>
        <v>0</v>
      </c>
      <c r="M39" s="6">
        <f t="shared" si="3"/>
        <v>0</v>
      </c>
    </row>
    <row r="40">
      <c r="C40" s="4"/>
      <c r="E40" s="8"/>
      <c r="F40" s="2"/>
      <c r="H40" s="8"/>
      <c r="I40" s="2"/>
      <c r="J40" s="8"/>
      <c r="K40" s="5" t="str">
        <f t="shared" si="1"/>
        <v>#DIV/0!</v>
      </c>
      <c r="L40" s="6">
        <f t="shared" si="2"/>
        <v>0</v>
      </c>
      <c r="M40" s="6">
        <f t="shared" si="3"/>
        <v>0</v>
      </c>
    </row>
    <row r="41">
      <c r="A41" s="4"/>
      <c r="C41" s="4"/>
      <c r="E41" s="8"/>
      <c r="F41" s="2"/>
      <c r="H41" s="8"/>
      <c r="I41" s="2"/>
      <c r="J41" s="8"/>
      <c r="K41" s="5" t="str">
        <f t="shared" si="1"/>
        <v>#DIV/0!</v>
      </c>
      <c r="L41" s="6">
        <f t="shared" si="2"/>
        <v>0</v>
      </c>
      <c r="M41" s="6">
        <f t="shared" si="3"/>
        <v>0</v>
      </c>
    </row>
    <row r="42">
      <c r="C42" s="4"/>
      <c r="E42" s="8"/>
      <c r="F42" s="2"/>
      <c r="H42" s="8"/>
      <c r="I42" s="2"/>
      <c r="J42" s="8"/>
      <c r="K42" s="5" t="str">
        <f t="shared" si="1"/>
        <v>#DIV/0!</v>
      </c>
      <c r="L42" s="6">
        <f t="shared" si="2"/>
        <v>0</v>
      </c>
      <c r="M42" s="6">
        <f t="shared" si="3"/>
        <v>0</v>
      </c>
    </row>
    <row r="43">
      <c r="C43" s="4"/>
      <c r="E43" s="8"/>
      <c r="F43" s="2"/>
      <c r="H43" s="8"/>
      <c r="I43" s="2"/>
      <c r="J43" s="8"/>
      <c r="K43" s="5" t="str">
        <f t="shared" si="1"/>
        <v>#DIV/0!</v>
      </c>
      <c r="L43" s="6">
        <f t="shared" si="2"/>
        <v>0</v>
      </c>
      <c r="M43" s="6">
        <f t="shared" si="3"/>
        <v>0</v>
      </c>
    </row>
    <row r="44">
      <c r="C44" s="4"/>
      <c r="E44" s="8"/>
      <c r="F44" s="2"/>
      <c r="H44" s="8"/>
      <c r="I44" s="2"/>
      <c r="J44" s="8"/>
      <c r="K44" s="5" t="str">
        <f t="shared" si="1"/>
        <v>#DIV/0!</v>
      </c>
      <c r="L44" s="6">
        <f t="shared" si="2"/>
        <v>0</v>
      </c>
      <c r="M44" s="6">
        <f t="shared" si="3"/>
        <v>0</v>
      </c>
    </row>
    <row r="45">
      <c r="C45" s="4"/>
      <c r="E45" s="8"/>
      <c r="F45" s="2"/>
      <c r="H45" s="8"/>
      <c r="I45" s="2"/>
      <c r="J45" s="8"/>
      <c r="K45" s="5" t="str">
        <f t="shared" si="1"/>
        <v>#DIV/0!</v>
      </c>
      <c r="L45" s="6">
        <f t="shared" si="2"/>
        <v>0</v>
      </c>
      <c r="M45" s="6">
        <f t="shared" si="3"/>
        <v>0</v>
      </c>
    </row>
    <row r="46">
      <c r="C46" s="4"/>
      <c r="E46" s="8"/>
      <c r="F46" s="2"/>
      <c r="H46" s="8"/>
      <c r="I46" s="2"/>
      <c r="J46" s="8"/>
      <c r="K46" s="5" t="str">
        <f t="shared" si="1"/>
        <v>#DIV/0!</v>
      </c>
      <c r="L46" s="6">
        <f t="shared" si="2"/>
        <v>0</v>
      </c>
      <c r="M46" s="6">
        <f t="shared" si="3"/>
        <v>0</v>
      </c>
    </row>
    <row r="47">
      <c r="C47" s="4"/>
      <c r="E47" s="8"/>
      <c r="F47" s="2"/>
      <c r="H47" s="8"/>
      <c r="I47" s="2"/>
      <c r="J47" s="8"/>
      <c r="K47" s="5" t="str">
        <f t="shared" si="1"/>
        <v>#DIV/0!</v>
      </c>
      <c r="L47" s="6">
        <f t="shared" si="2"/>
        <v>0</v>
      </c>
      <c r="M47" s="6">
        <f t="shared" si="3"/>
        <v>0</v>
      </c>
    </row>
    <row r="48">
      <c r="A48" s="4"/>
      <c r="C48" s="4"/>
      <c r="E48" s="8"/>
      <c r="F48" s="2"/>
      <c r="H48" s="8"/>
      <c r="I48" s="2"/>
      <c r="J48" s="8"/>
      <c r="K48" s="5" t="str">
        <f t="shared" si="1"/>
        <v>#DIV/0!</v>
      </c>
      <c r="L48" s="6">
        <f t="shared" si="2"/>
        <v>0</v>
      </c>
      <c r="M48" s="6">
        <f t="shared" si="3"/>
        <v>0</v>
      </c>
    </row>
    <row r="49">
      <c r="C49" s="4"/>
      <c r="E49" s="8"/>
      <c r="F49" s="2"/>
      <c r="H49" s="8"/>
      <c r="I49" s="2"/>
      <c r="J49" s="8"/>
      <c r="K49" s="5" t="str">
        <f t="shared" si="1"/>
        <v>#DIV/0!</v>
      </c>
      <c r="L49" s="6">
        <f t="shared" si="2"/>
        <v>0</v>
      </c>
      <c r="M49" s="6">
        <f t="shared" si="3"/>
        <v>0</v>
      </c>
    </row>
    <row r="50">
      <c r="C50" s="4"/>
      <c r="E50" s="8"/>
      <c r="F50" s="2"/>
      <c r="H50" s="8"/>
      <c r="I50" s="2"/>
      <c r="J50" s="8"/>
      <c r="K50" s="5" t="str">
        <f t="shared" si="1"/>
        <v>#DIV/0!</v>
      </c>
      <c r="L50" s="6">
        <f t="shared" si="2"/>
        <v>0</v>
      </c>
      <c r="M50" s="6">
        <f t="shared" si="3"/>
        <v>0</v>
      </c>
    </row>
    <row r="51">
      <c r="A51" s="4"/>
      <c r="C51" s="4"/>
      <c r="E51" s="8"/>
      <c r="F51" s="2"/>
      <c r="H51" s="8"/>
      <c r="I51" s="2"/>
      <c r="J51" s="8"/>
      <c r="K51" s="5" t="str">
        <f t="shared" si="1"/>
        <v>#DIV/0!</v>
      </c>
      <c r="L51" s="6">
        <f t="shared" si="2"/>
        <v>0</v>
      </c>
      <c r="M51" s="6">
        <f t="shared" si="3"/>
        <v>0</v>
      </c>
    </row>
    <row r="52">
      <c r="C52" s="4"/>
      <c r="E52" s="8"/>
      <c r="F52" s="2"/>
      <c r="H52" s="8"/>
      <c r="I52" s="2"/>
      <c r="J52" s="8"/>
      <c r="K52" s="5" t="str">
        <f t="shared" si="1"/>
        <v>#DIV/0!</v>
      </c>
      <c r="L52" s="6">
        <f t="shared" si="2"/>
        <v>0</v>
      </c>
      <c r="M52" s="6">
        <f t="shared" si="3"/>
        <v>0</v>
      </c>
    </row>
    <row r="53">
      <c r="C53" s="4"/>
      <c r="E53" s="8"/>
      <c r="F53" s="2"/>
      <c r="H53" s="8"/>
      <c r="I53" s="2"/>
      <c r="J53" s="8"/>
      <c r="K53" s="5" t="str">
        <f t="shared" si="1"/>
        <v>#DIV/0!</v>
      </c>
      <c r="L53" s="6">
        <f t="shared" si="2"/>
        <v>0</v>
      </c>
      <c r="M53" s="6">
        <f t="shared" si="3"/>
        <v>0</v>
      </c>
    </row>
    <row r="54">
      <c r="A54" s="4"/>
      <c r="C54" s="4"/>
      <c r="E54" s="8"/>
      <c r="F54" s="2"/>
      <c r="H54" s="8"/>
      <c r="I54" s="2"/>
      <c r="J54" s="8"/>
      <c r="K54" s="5" t="str">
        <f t="shared" si="1"/>
        <v>#DIV/0!</v>
      </c>
      <c r="L54" s="6">
        <f t="shared" si="2"/>
        <v>0</v>
      </c>
      <c r="M54" s="6">
        <f t="shared" si="3"/>
        <v>0</v>
      </c>
    </row>
    <row r="55">
      <c r="C55" s="4"/>
      <c r="E55" s="8"/>
      <c r="F55" s="2"/>
      <c r="H55" s="8"/>
      <c r="I55" s="2"/>
      <c r="J55" s="8"/>
      <c r="K55" s="5" t="str">
        <f t="shared" si="1"/>
        <v>#DIV/0!</v>
      </c>
      <c r="L55" s="6">
        <f t="shared" si="2"/>
        <v>0</v>
      </c>
      <c r="M55" s="6">
        <f t="shared" si="3"/>
        <v>0</v>
      </c>
    </row>
    <row r="56">
      <c r="A56" s="4"/>
      <c r="C56" s="4"/>
      <c r="E56" s="8"/>
      <c r="F56" s="2"/>
      <c r="H56" s="8"/>
      <c r="I56" s="2"/>
      <c r="J56" s="8"/>
      <c r="K56" s="5" t="str">
        <f t="shared" si="1"/>
        <v>#DIV/0!</v>
      </c>
      <c r="L56" s="6">
        <f t="shared" si="2"/>
        <v>0</v>
      </c>
      <c r="M56" s="6">
        <f t="shared" si="3"/>
        <v>0</v>
      </c>
    </row>
    <row r="57">
      <c r="C57" s="4"/>
      <c r="E57" s="8"/>
      <c r="F57" s="2"/>
      <c r="H57" s="8"/>
      <c r="I57" s="2"/>
      <c r="J57" s="8"/>
      <c r="K57" s="5" t="str">
        <f t="shared" si="1"/>
        <v>#DIV/0!</v>
      </c>
      <c r="L57" s="6">
        <f t="shared" si="2"/>
        <v>0</v>
      </c>
      <c r="M57" s="6">
        <f t="shared" si="3"/>
        <v>0</v>
      </c>
    </row>
    <row r="58">
      <c r="A58" s="4"/>
      <c r="C58" s="4"/>
      <c r="E58" s="8"/>
      <c r="F58" s="2"/>
      <c r="H58" s="8"/>
      <c r="I58" s="2"/>
      <c r="J58" s="8"/>
      <c r="K58" s="5" t="str">
        <f t="shared" si="1"/>
        <v>#DIV/0!</v>
      </c>
      <c r="L58" s="6">
        <f t="shared" si="2"/>
        <v>0</v>
      </c>
      <c r="M58" s="6">
        <f t="shared" si="3"/>
        <v>0</v>
      </c>
    </row>
    <row r="59">
      <c r="C59" s="4"/>
      <c r="E59" s="8"/>
      <c r="F59" s="2"/>
      <c r="H59" s="8"/>
      <c r="I59" s="2"/>
      <c r="J59" s="8"/>
      <c r="K59" s="5" t="str">
        <f t="shared" si="1"/>
        <v>#DIV/0!</v>
      </c>
      <c r="L59" s="6">
        <f t="shared" si="2"/>
        <v>0</v>
      </c>
      <c r="M59" s="6">
        <f t="shared" si="3"/>
        <v>0</v>
      </c>
    </row>
    <row r="60">
      <c r="C60" s="4"/>
      <c r="E60" s="8"/>
      <c r="F60" s="2"/>
      <c r="H60" s="8"/>
      <c r="I60" s="2"/>
      <c r="J60" s="8"/>
      <c r="K60" s="5" t="str">
        <f t="shared" si="1"/>
        <v>#DIV/0!</v>
      </c>
      <c r="L60" s="6">
        <f t="shared" si="2"/>
        <v>0</v>
      </c>
      <c r="M60" s="6">
        <f t="shared" si="3"/>
        <v>0</v>
      </c>
    </row>
    <row r="61">
      <c r="C61" s="4"/>
      <c r="E61" s="8"/>
      <c r="F61" s="2"/>
      <c r="H61" s="8"/>
      <c r="I61" s="2"/>
      <c r="J61" s="8"/>
      <c r="K61" s="5" t="str">
        <f t="shared" si="1"/>
        <v>#DIV/0!</v>
      </c>
      <c r="L61" s="6">
        <f t="shared" si="2"/>
        <v>0</v>
      </c>
      <c r="M61" s="6">
        <f t="shared" si="3"/>
        <v>0</v>
      </c>
    </row>
    <row r="62">
      <c r="C62" s="4"/>
      <c r="E62" s="8"/>
      <c r="F62" s="2"/>
      <c r="H62" s="8"/>
      <c r="I62" s="2"/>
      <c r="J62" s="8"/>
      <c r="K62" s="5" t="str">
        <f t="shared" si="1"/>
        <v>#DIV/0!</v>
      </c>
      <c r="L62" s="6">
        <f t="shared" si="2"/>
        <v>0</v>
      </c>
      <c r="M62" s="6">
        <f t="shared" si="3"/>
        <v>0</v>
      </c>
    </row>
    <row r="63">
      <c r="C63" s="4"/>
      <c r="E63" s="8"/>
      <c r="F63" s="2"/>
      <c r="H63" s="8"/>
      <c r="I63" s="2"/>
      <c r="J63" s="8"/>
      <c r="K63" s="5" t="str">
        <f t="shared" si="1"/>
        <v>#DIV/0!</v>
      </c>
      <c r="L63" s="6">
        <f t="shared" si="2"/>
        <v>0</v>
      </c>
      <c r="M63" s="6">
        <f t="shared" si="3"/>
        <v>0</v>
      </c>
    </row>
    <row r="64">
      <c r="C64" s="4"/>
      <c r="E64" s="8"/>
      <c r="F64" s="2"/>
      <c r="H64" s="8"/>
      <c r="I64" s="2"/>
      <c r="J64" s="8"/>
      <c r="K64" s="5" t="str">
        <f t="shared" si="1"/>
        <v>#DIV/0!</v>
      </c>
      <c r="L64" s="6">
        <f t="shared" si="2"/>
        <v>0</v>
      </c>
      <c r="M64" s="6">
        <f t="shared" si="3"/>
        <v>0</v>
      </c>
    </row>
    <row r="65">
      <c r="C65" s="4"/>
      <c r="E65" s="8"/>
      <c r="F65" s="2"/>
      <c r="H65" s="8"/>
      <c r="I65" s="2"/>
      <c r="J65" s="8"/>
      <c r="K65" s="5" t="str">
        <f t="shared" si="1"/>
        <v>#DIV/0!</v>
      </c>
      <c r="L65" s="6">
        <f t="shared" si="2"/>
        <v>0</v>
      </c>
      <c r="M65" s="6">
        <f t="shared" si="3"/>
        <v>0</v>
      </c>
    </row>
    <row r="66">
      <c r="C66" s="4"/>
      <c r="E66" s="8"/>
      <c r="F66" s="2"/>
      <c r="H66" s="8"/>
      <c r="I66" s="2"/>
      <c r="J66" s="8"/>
      <c r="K66" s="5" t="str">
        <f t="shared" si="1"/>
        <v>#DIV/0!</v>
      </c>
      <c r="L66" s="6">
        <f t="shared" si="2"/>
        <v>0</v>
      </c>
      <c r="M66" s="6">
        <f t="shared" si="3"/>
        <v>0</v>
      </c>
    </row>
    <row r="67">
      <c r="C67" s="4"/>
      <c r="E67" s="8"/>
      <c r="F67" s="2"/>
      <c r="H67" s="8"/>
      <c r="I67" s="2"/>
      <c r="J67" s="1"/>
      <c r="K67" s="5" t="str">
        <f t="shared" si="1"/>
        <v>#DIV/0!</v>
      </c>
      <c r="L67" s="6">
        <f t="shared" si="2"/>
        <v>0</v>
      </c>
      <c r="M67" s="6">
        <f t="shared" si="3"/>
        <v>0</v>
      </c>
    </row>
    <row r="68">
      <c r="C68" s="4"/>
      <c r="E68" s="8"/>
      <c r="F68" s="2"/>
      <c r="H68" s="8"/>
      <c r="I68" s="2"/>
      <c r="J68" s="1"/>
      <c r="K68" s="5" t="str">
        <f t="shared" si="1"/>
        <v>#DIV/0!</v>
      </c>
      <c r="L68" s="6">
        <f t="shared" si="2"/>
        <v>0</v>
      </c>
      <c r="M68" s="6">
        <f t="shared" si="3"/>
        <v>0</v>
      </c>
    </row>
    <row r="69">
      <c r="C69" s="4"/>
      <c r="E69" s="8"/>
      <c r="F69" s="2"/>
      <c r="H69" s="8"/>
      <c r="I69" s="2"/>
      <c r="J69" s="1"/>
      <c r="K69" s="5" t="str">
        <f t="shared" si="1"/>
        <v>#DIV/0!</v>
      </c>
      <c r="L69" s="6">
        <f t="shared" si="2"/>
        <v>0</v>
      </c>
      <c r="M69" s="6">
        <f t="shared" si="3"/>
        <v>0</v>
      </c>
    </row>
    <row r="70">
      <c r="C70" s="4"/>
      <c r="E70" s="8"/>
      <c r="F70" s="2"/>
      <c r="H70" s="8"/>
      <c r="I70" s="2"/>
      <c r="J70" s="1"/>
      <c r="K70" s="5" t="str">
        <f t="shared" si="1"/>
        <v>#DIV/0!</v>
      </c>
      <c r="L70" s="6">
        <f t="shared" si="2"/>
        <v>0</v>
      </c>
      <c r="M70" s="6">
        <f t="shared" si="3"/>
        <v>0</v>
      </c>
    </row>
    <row r="71">
      <c r="C71" s="4"/>
      <c r="E71" s="8"/>
      <c r="F71" s="2"/>
      <c r="H71" s="8"/>
      <c r="I71" s="2"/>
      <c r="J71" s="8"/>
      <c r="K71" s="5" t="str">
        <f t="shared" si="1"/>
        <v>#DIV/0!</v>
      </c>
      <c r="L71" s="6">
        <f t="shared" si="2"/>
        <v>0</v>
      </c>
      <c r="M71" s="6">
        <f t="shared" si="3"/>
        <v>0</v>
      </c>
    </row>
    <row r="72">
      <c r="A72" s="4"/>
      <c r="C72" s="4"/>
      <c r="E72" s="8"/>
      <c r="F72" s="2"/>
      <c r="H72" s="8"/>
      <c r="I72" s="2"/>
      <c r="J72" s="8"/>
      <c r="K72" s="5" t="str">
        <f t="shared" si="1"/>
        <v>#DIV/0!</v>
      </c>
      <c r="L72" s="6">
        <f t="shared" si="2"/>
        <v>0</v>
      </c>
      <c r="M72" s="6">
        <f t="shared" si="3"/>
        <v>0</v>
      </c>
    </row>
    <row r="73">
      <c r="C73" s="4"/>
      <c r="E73" s="8"/>
      <c r="F73" s="2"/>
      <c r="H73" s="8"/>
      <c r="I73" s="2"/>
      <c r="J73" s="8"/>
      <c r="K73" s="5" t="str">
        <f t="shared" si="1"/>
        <v>#DIV/0!</v>
      </c>
      <c r="L73" s="6">
        <f t="shared" si="2"/>
        <v>0</v>
      </c>
      <c r="M73" s="6">
        <f t="shared" si="3"/>
        <v>0</v>
      </c>
    </row>
    <row r="74">
      <c r="A74" s="4"/>
      <c r="C74" s="4"/>
      <c r="E74" s="8"/>
      <c r="F74" s="2"/>
      <c r="H74" s="8"/>
      <c r="I74" s="2"/>
      <c r="J74" s="8"/>
      <c r="K74" s="5" t="str">
        <f t="shared" si="1"/>
        <v>#DIV/0!</v>
      </c>
      <c r="L74" s="6">
        <f t="shared" si="2"/>
        <v>0</v>
      </c>
      <c r="M74" s="6">
        <f t="shared" si="3"/>
        <v>0</v>
      </c>
    </row>
    <row r="75">
      <c r="C75" s="4"/>
      <c r="E75" s="8"/>
      <c r="F75" s="2"/>
      <c r="H75" s="8"/>
      <c r="I75" s="6"/>
      <c r="J75" s="8"/>
      <c r="K75" s="5" t="str">
        <f t="shared" si="1"/>
        <v>#DIV/0!</v>
      </c>
      <c r="L75" s="6">
        <f t="shared" si="2"/>
        <v>0</v>
      </c>
      <c r="M75" s="6">
        <f t="shared" si="3"/>
        <v>0</v>
      </c>
    </row>
    <row r="76">
      <c r="C76" s="4"/>
      <c r="E76" s="8"/>
      <c r="F76" s="2"/>
      <c r="H76" s="8"/>
      <c r="I76" s="2"/>
      <c r="J76" s="8"/>
      <c r="K76" s="5" t="str">
        <f t="shared" si="1"/>
        <v>#DIV/0!</v>
      </c>
      <c r="L76" s="6">
        <f t="shared" si="2"/>
        <v>0</v>
      </c>
      <c r="M76" s="6">
        <f t="shared" si="3"/>
        <v>0</v>
      </c>
    </row>
    <row r="77">
      <c r="A77" s="4"/>
      <c r="C77" s="4"/>
      <c r="E77" s="8"/>
      <c r="F77" s="2"/>
      <c r="H77" s="8"/>
      <c r="I77" s="2"/>
      <c r="J77" s="8"/>
      <c r="K77" s="5" t="str">
        <f t="shared" si="1"/>
        <v>#DIV/0!</v>
      </c>
      <c r="L77" s="6">
        <f t="shared" si="2"/>
        <v>0</v>
      </c>
      <c r="M77" s="6">
        <f t="shared" si="3"/>
        <v>0</v>
      </c>
    </row>
    <row r="78">
      <c r="C78" s="4"/>
      <c r="E78" s="8"/>
      <c r="F78" s="2"/>
      <c r="H78" s="8"/>
      <c r="I78" s="2"/>
      <c r="J78" s="8"/>
      <c r="K78" s="5" t="str">
        <f t="shared" si="1"/>
        <v>#DIV/0!</v>
      </c>
      <c r="L78" s="6">
        <f t="shared" si="2"/>
        <v>0</v>
      </c>
      <c r="M78" s="6">
        <f t="shared" si="3"/>
        <v>0</v>
      </c>
    </row>
    <row r="79">
      <c r="C79" s="4"/>
      <c r="E79" s="8"/>
      <c r="F79" s="2"/>
      <c r="H79" s="8"/>
      <c r="I79" s="2"/>
      <c r="J79" s="8"/>
      <c r="K79" s="5" t="str">
        <f t="shared" si="1"/>
        <v>#DIV/0!</v>
      </c>
      <c r="L79" s="6">
        <f t="shared" si="2"/>
        <v>0</v>
      </c>
      <c r="M79" s="6">
        <f t="shared" si="3"/>
        <v>0</v>
      </c>
    </row>
    <row r="80">
      <c r="C80" s="4"/>
      <c r="E80" s="8"/>
      <c r="F80" s="2"/>
      <c r="H80" s="8"/>
      <c r="I80" s="2"/>
      <c r="J80" s="8"/>
      <c r="K80" s="5" t="str">
        <f t="shared" si="1"/>
        <v>#DIV/0!</v>
      </c>
      <c r="L80" s="6">
        <f t="shared" si="2"/>
        <v>0</v>
      </c>
      <c r="M80" s="6">
        <f t="shared" si="3"/>
        <v>0</v>
      </c>
    </row>
    <row r="81">
      <c r="A81" s="4"/>
      <c r="C81" s="4"/>
      <c r="E81" s="8"/>
      <c r="F81" s="2"/>
      <c r="H81" s="8"/>
      <c r="I81" s="2"/>
      <c r="J81" s="8"/>
      <c r="K81" s="5" t="str">
        <f t="shared" si="1"/>
        <v>#DIV/0!</v>
      </c>
      <c r="L81" s="6">
        <f t="shared" si="2"/>
        <v>0</v>
      </c>
      <c r="M81" s="6">
        <f t="shared" si="3"/>
        <v>0</v>
      </c>
    </row>
    <row r="82">
      <c r="C82" s="4"/>
      <c r="E82" s="8"/>
      <c r="F82" s="2"/>
      <c r="H82" s="8"/>
      <c r="I82" s="2"/>
      <c r="J82" s="8"/>
      <c r="K82" s="5" t="str">
        <f t="shared" si="1"/>
        <v>#DIV/0!</v>
      </c>
      <c r="L82" s="6">
        <f t="shared" si="2"/>
        <v>0</v>
      </c>
      <c r="M82" s="6">
        <f t="shared" si="3"/>
        <v>0</v>
      </c>
    </row>
    <row r="83">
      <c r="C83" s="4"/>
      <c r="E83" s="8"/>
      <c r="F83" s="2"/>
      <c r="H83" s="8"/>
      <c r="I83" s="2"/>
      <c r="J83" s="8"/>
      <c r="K83" s="5" t="str">
        <f t="shared" si="1"/>
        <v>#DIV/0!</v>
      </c>
      <c r="L83" s="6">
        <f t="shared" si="2"/>
        <v>0</v>
      </c>
      <c r="M83" s="6">
        <f t="shared" si="3"/>
        <v>0</v>
      </c>
    </row>
    <row r="84">
      <c r="A84" s="4"/>
      <c r="C84" s="4"/>
      <c r="E84" s="8"/>
      <c r="F84" s="2"/>
      <c r="H84" s="8"/>
      <c r="I84" s="2"/>
      <c r="J84" s="8"/>
      <c r="K84" s="5" t="str">
        <f t="shared" si="1"/>
        <v>#DIV/0!</v>
      </c>
      <c r="L84" s="6">
        <f t="shared" si="2"/>
        <v>0</v>
      </c>
      <c r="M84" s="6">
        <f t="shared" si="3"/>
        <v>0</v>
      </c>
    </row>
    <row r="85">
      <c r="C85" s="4"/>
      <c r="E85" s="8"/>
      <c r="F85" s="2"/>
      <c r="H85" s="8"/>
      <c r="I85" s="2"/>
      <c r="J85" s="8"/>
      <c r="K85" s="5" t="str">
        <f t="shared" si="1"/>
        <v>#DIV/0!</v>
      </c>
      <c r="L85" s="6">
        <f t="shared" si="2"/>
        <v>0</v>
      </c>
      <c r="M85" s="6">
        <f t="shared" si="3"/>
        <v>0</v>
      </c>
    </row>
    <row r="86">
      <c r="A86" s="4"/>
      <c r="C86" s="4"/>
      <c r="E86" s="8"/>
      <c r="F86" s="2"/>
      <c r="H86" s="8"/>
      <c r="I86" s="2"/>
      <c r="J86" s="8"/>
      <c r="K86" s="5" t="str">
        <f t="shared" si="1"/>
        <v>#DIV/0!</v>
      </c>
      <c r="L86" s="6">
        <f t="shared" si="2"/>
        <v>0</v>
      </c>
      <c r="M86" s="6">
        <f t="shared" si="3"/>
        <v>0</v>
      </c>
    </row>
    <row r="87">
      <c r="A87" s="4"/>
      <c r="C87" s="4"/>
      <c r="E87" s="8"/>
      <c r="F87" s="2"/>
      <c r="H87" s="8"/>
      <c r="I87" s="2"/>
      <c r="J87" s="8"/>
      <c r="K87" s="5" t="str">
        <f t="shared" si="1"/>
        <v>#DIV/0!</v>
      </c>
      <c r="L87" s="6">
        <f t="shared" si="2"/>
        <v>0</v>
      </c>
      <c r="M87" s="6">
        <f t="shared" si="3"/>
        <v>0</v>
      </c>
    </row>
    <row r="88">
      <c r="A88" s="4"/>
      <c r="C88" s="4"/>
      <c r="E88" s="8"/>
      <c r="F88" s="2"/>
      <c r="H88" s="8"/>
      <c r="I88" s="2"/>
      <c r="J88" s="8"/>
      <c r="K88" s="5" t="str">
        <f t="shared" si="1"/>
        <v>#DIV/0!</v>
      </c>
      <c r="L88" s="6">
        <f t="shared" si="2"/>
        <v>0</v>
      </c>
      <c r="M88" s="6">
        <f t="shared" si="3"/>
        <v>0</v>
      </c>
    </row>
    <row r="89">
      <c r="C89" s="4"/>
      <c r="E89" s="8"/>
      <c r="F89" s="2"/>
      <c r="H89" s="8"/>
      <c r="I89" s="2"/>
      <c r="J89" s="8"/>
      <c r="K89" s="5" t="str">
        <f t="shared" si="1"/>
        <v>#DIV/0!</v>
      </c>
      <c r="L89" s="6">
        <f t="shared" si="2"/>
        <v>0</v>
      </c>
      <c r="M89" s="6">
        <f t="shared" si="3"/>
        <v>0</v>
      </c>
    </row>
    <row r="90">
      <c r="C90" s="4"/>
      <c r="E90" s="8"/>
      <c r="F90" s="2"/>
      <c r="H90" s="8"/>
      <c r="I90" s="2"/>
      <c r="J90" s="8"/>
      <c r="K90" s="5" t="str">
        <f t="shared" si="1"/>
        <v>#DIV/0!</v>
      </c>
      <c r="L90" s="6">
        <f t="shared" si="2"/>
        <v>0</v>
      </c>
      <c r="M90" s="6">
        <f t="shared" si="3"/>
        <v>0</v>
      </c>
    </row>
    <row r="91">
      <c r="C91" s="4"/>
      <c r="E91" s="8"/>
      <c r="F91" s="2"/>
      <c r="H91" s="8"/>
      <c r="I91" s="2"/>
      <c r="J91" s="8"/>
      <c r="K91" s="5" t="str">
        <f t="shared" si="1"/>
        <v>#DIV/0!</v>
      </c>
      <c r="L91" s="6">
        <f t="shared" si="2"/>
        <v>0</v>
      </c>
      <c r="M91" s="6">
        <f t="shared" si="3"/>
        <v>0</v>
      </c>
    </row>
    <row r="92">
      <c r="C92" s="4"/>
      <c r="E92" s="8"/>
      <c r="F92" s="2"/>
      <c r="H92" s="8"/>
      <c r="I92" s="2"/>
      <c r="J92" s="8"/>
      <c r="K92" s="5" t="str">
        <f t="shared" si="1"/>
        <v>#DIV/0!</v>
      </c>
      <c r="L92" s="6">
        <f t="shared" si="2"/>
        <v>0</v>
      </c>
      <c r="M92" s="6">
        <f t="shared" si="3"/>
        <v>0</v>
      </c>
    </row>
    <row r="93">
      <c r="C93" s="4"/>
      <c r="E93" s="8"/>
      <c r="F93" s="2"/>
      <c r="H93" s="8"/>
      <c r="I93" s="6"/>
      <c r="J93" s="8"/>
      <c r="K93" s="5" t="str">
        <f t="shared" si="1"/>
        <v>#DIV/0!</v>
      </c>
      <c r="L93" s="6">
        <f t="shared" si="2"/>
        <v>0</v>
      </c>
      <c r="M93" s="6">
        <f t="shared" si="3"/>
        <v>0</v>
      </c>
    </row>
    <row r="94">
      <c r="A94" s="4"/>
      <c r="C94" s="4"/>
      <c r="E94" s="8"/>
      <c r="F94" s="2"/>
      <c r="H94" s="8"/>
      <c r="I94" s="6"/>
      <c r="J94" s="8"/>
      <c r="K94" s="5" t="str">
        <f t="shared" si="1"/>
        <v>#DIV/0!</v>
      </c>
      <c r="L94" s="6">
        <f t="shared" si="2"/>
        <v>0</v>
      </c>
      <c r="M94" s="6">
        <f t="shared" si="3"/>
        <v>0</v>
      </c>
    </row>
    <row r="95">
      <c r="C95" s="4"/>
      <c r="E95" s="8"/>
      <c r="F95" s="2"/>
      <c r="H95" s="8"/>
      <c r="I95" s="2"/>
      <c r="J95" s="8"/>
      <c r="K95" s="5" t="str">
        <f t="shared" si="1"/>
        <v>#DIV/0!</v>
      </c>
      <c r="L95" s="6">
        <f t="shared" si="2"/>
        <v>0</v>
      </c>
      <c r="M95" s="6">
        <f t="shared" si="3"/>
        <v>0</v>
      </c>
    </row>
    <row r="96">
      <c r="C96" s="4"/>
      <c r="E96" s="8"/>
      <c r="F96" s="2"/>
      <c r="H96" s="8"/>
      <c r="I96" s="2"/>
      <c r="J96" s="8"/>
      <c r="K96" s="5" t="str">
        <f t="shared" si="1"/>
        <v>#DIV/0!</v>
      </c>
      <c r="L96" s="6">
        <f t="shared" si="2"/>
        <v>0</v>
      </c>
      <c r="M96" s="6">
        <f t="shared" si="3"/>
        <v>0</v>
      </c>
    </row>
    <row r="97">
      <c r="C97" s="4"/>
      <c r="E97" s="8"/>
      <c r="F97" s="2"/>
      <c r="H97" s="8"/>
      <c r="I97" s="6"/>
      <c r="J97" s="8"/>
      <c r="K97" s="5" t="str">
        <f t="shared" si="1"/>
        <v>#DIV/0!</v>
      </c>
      <c r="L97" s="6">
        <f t="shared" si="2"/>
        <v>0</v>
      </c>
      <c r="M97" s="6">
        <f t="shared" si="3"/>
        <v>0</v>
      </c>
    </row>
    <row r="98">
      <c r="C98" s="4"/>
      <c r="E98" s="8"/>
      <c r="F98" s="6"/>
      <c r="H98" s="8"/>
      <c r="I98" s="6"/>
      <c r="J98" s="8"/>
      <c r="K98" s="5" t="str">
        <f t="shared" si="1"/>
        <v>#DIV/0!</v>
      </c>
      <c r="L98" s="6">
        <f t="shared" si="2"/>
        <v>0</v>
      </c>
      <c r="M98" s="6">
        <f t="shared" si="3"/>
        <v>0</v>
      </c>
    </row>
    <row r="99">
      <c r="A99" s="4"/>
      <c r="C99" s="4"/>
      <c r="E99" s="8"/>
      <c r="F99" s="6"/>
      <c r="H99" s="8"/>
      <c r="I99" s="2"/>
      <c r="J99" s="8"/>
      <c r="K99" s="5" t="str">
        <f t="shared" si="1"/>
        <v>#DIV/0!</v>
      </c>
      <c r="L99" s="6">
        <f t="shared" si="2"/>
        <v>0</v>
      </c>
      <c r="M99" s="6">
        <f t="shared" si="3"/>
        <v>0</v>
      </c>
    </row>
    <row r="100">
      <c r="C100" s="4"/>
      <c r="E100" s="8"/>
      <c r="F100" s="2"/>
      <c r="H100" s="8"/>
      <c r="I100" s="6"/>
      <c r="J100" s="8"/>
      <c r="K100" s="5" t="str">
        <f t="shared" si="1"/>
        <v>#DIV/0!</v>
      </c>
      <c r="L100" s="6">
        <f t="shared" si="2"/>
        <v>0</v>
      </c>
      <c r="M100" s="6">
        <f t="shared" si="3"/>
        <v>0</v>
      </c>
    </row>
    <row r="101">
      <c r="A101" s="4"/>
      <c r="C101" s="4"/>
      <c r="E101" s="8"/>
      <c r="F101" s="2"/>
      <c r="H101" s="8"/>
      <c r="I101" s="2"/>
      <c r="J101" s="8"/>
      <c r="K101" s="5" t="str">
        <f t="shared" si="1"/>
        <v>#DIV/0!</v>
      </c>
      <c r="L101" s="6">
        <f t="shared" si="2"/>
        <v>0</v>
      </c>
      <c r="M101" s="6">
        <f t="shared" si="3"/>
        <v>0</v>
      </c>
    </row>
    <row r="102">
      <c r="C102" s="4"/>
      <c r="E102" s="8"/>
      <c r="F102" s="2"/>
      <c r="H102" s="8"/>
      <c r="I102" s="2"/>
      <c r="J102" s="8"/>
      <c r="K102" s="5" t="str">
        <f t="shared" si="1"/>
        <v>#DIV/0!</v>
      </c>
      <c r="L102" s="6">
        <f t="shared" si="2"/>
        <v>0</v>
      </c>
      <c r="M102" s="6">
        <f t="shared" si="3"/>
        <v>0</v>
      </c>
    </row>
    <row r="103">
      <c r="C103" s="4"/>
      <c r="E103" s="8"/>
      <c r="F103" s="2"/>
      <c r="H103" s="8"/>
      <c r="I103" s="6"/>
      <c r="J103" s="8"/>
      <c r="K103" s="5" t="str">
        <f t="shared" si="1"/>
        <v>#DIV/0!</v>
      </c>
      <c r="L103" s="6">
        <f t="shared" si="2"/>
        <v>0</v>
      </c>
      <c r="M103" s="6">
        <f t="shared" si="3"/>
        <v>0</v>
      </c>
    </row>
    <row r="104">
      <c r="C104" s="4"/>
      <c r="E104" s="8"/>
      <c r="F104" s="2"/>
      <c r="H104" s="8"/>
      <c r="I104" s="2"/>
      <c r="J104" s="8"/>
      <c r="K104" s="5" t="str">
        <f t="shared" si="1"/>
        <v>#DIV/0!</v>
      </c>
      <c r="L104" s="6">
        <f t="shared" si="2"/>
        <v>0</v>
      </c>
      <c r="M104" s="6">
        <f t="shared" si="3"/>
        <v>0</v>
      </c>
    </row>
    <row r="105">
      <c r="A105" s="4"/>
      <c r="C105" s="4"/>
      <c r="E105" s="8"/>
      <c r="F105" s="2"/>
      <c r="H105" s="8"/>
      <c r="I105" s="2"/>
      <c r="J105" s="8"/>
      <c r="K105" s="5" t="str">
        <f t="shared" si="1"/>
        <v>#DIV/0!</v>
      </c>
      <c r="L105" s="6">
        <f t="shared" si="2"/>
        <v>0</v>
      </c>
      <c r="M105" s="6">
        <f t="shared" si="3"/>
        <v>0</v>
      </c>
    </row>
    <row r="106">
      <c r="C106" s="4"/>
      <c r="E106" s="8"/>
      <c r="F106" s="2"/>
      <c r="H106" s="8"/>
      <c r="I106" s="2"/>
      <c r="J106" s="8"/>
      <c r="K106" s="5" t="str">
        <f t="shared" si="1"/>
        <v>#DIV/0!</v>
      </c>
      <c r="L106" s="6">
        <f t="shared" si="2"/>
        <v>0</v>
      </c>
      <c r="M106" s="6">
        <f t="shared" si="3"/>
        <v>0</v>
      </c>
    </row>
    <row r="107">
      <c r="C107" s="4"/>
      <c r="E107" s="8"/>
      <c r="F107" s="2"/>
      <c r="H107" s="8"/>
      <c r="I107" s="2"/>
      <c r="J107" s="8"/>
      <c r="K107" s="5" t="str">
        <f t="shared" si="1"/>
        <v>#DIV/0!</v>
      </c>
      <c r="L107" s="6">
        <f t="shared" si="2"/>
        <v>0</v>
      </c>
      <c r="M107" s="6">
        <f t="shared" si="3"/>
        <v>0</v>
      </c>
    </row>
    <row r="108">
      <c r="C108" s="4"/>
      <c r="E108" s="8"/>
      <c r="F108" s="2"/>
      <c r="H108" s="8"/>
      <c r="I108" s="2"/>
      <c r="J108" s="8"/>
      <c r="K108" s="5" t="str">
        <f t="shared" si="1"/>
        <v>#DIV/0!</v>
      </c>
      <c r="L108" s="6">
        <f t="shared" si="2"/>
        <v>0</v>
      </c>
      <c r="M108" s="6">
        <f t="shared" si="3"/>
        <v>0</v>
      </c>
    </row>
    <row r="109">
      <c r="C109" s="4"/>
      <c r="E109" s="8"/>
      <c r="F109" s="6"/>
      <c r="H109" s="8"/>
      <c r="I109" s="2"/>
      <c r="J109" s="8"/>
      <c r="K109" s="5" t="str">
        <f t="shared" si="1"/>
        <v>#DIV/0!</v>
      </c>
      <c r="L109" s="6">
        <f t="shared" si="2"/>
        <v>0</v>
      </c>
      <c r="M109" s="6">
        <f t="shared" si="3"/>
        <v>0</v>
      </c>
    </row>
    <row r="110">
      <c r="C110" s="4"/>
      <c r="E110" s="8"/>
      <c r="F110" s="6"/>
      <c r="H110" s="8"/>
      <c r="I110" s="2"/>
      <c r="J110" s="8"/>
      <c r="K110" s="5" t="str">
        <f t="shared" si="1"/>
        <v>#DIV/0!</v>
      </c>
      <c r="L110" s="6">
        <f t="shared" si="2"/>
        <v>0</v>
      </c>
      <c r="M110" s="6">
        <f t="shared" si="3"/>
        <v>0</v>
      </c>
    </row>
    <row r="111">
      <c r="C111" s="4"/>
      <c r="E111" s="8"/>
      <c r="F111" s="2"/>
      <c r="H111" s="8"/>
      <c r="I111" s="2"/>
      <c r="J111" s="8"/>
      <c r="K111" s="5" t="str">
        <f t="shared" si="1"/>
        <v>#DIV/0!</v>
      </c>
      <c r="L111" s="6">
        <f t="shared" si="2"/>
        <v>0</v>
      </c>
      <c r="M111" s="6">
        <f t="shared" si="3"/>
        <v>0</v>
      </c>
    </row>
    <row r="112">
      <c r="C112" s="4"/>
      <c r="E112" s="8"/>
      <c r="F112" s="2"/>
      <c r="H112" s="8"/>
      <c r="I112" s="2"/>
      <c r="J112" s="8"/>
      <c r="K112" s="5" t="str">
        <f t="shared" si="1"/>
        <v>#DIV/0!</v>
      </c>
      <c r="L112" s="6">
        <f t="shared" si="2"/>
        <v>0</v>
      </c>
      <c r="M112" s="6">
        <f t="shared" si="3"/>
        <v>0</v>
      </c>
    </row>
    <row r="113">
      <c r="A113" s="4"/>
      <c r="C113" s="4"/>
      <c r="E113" s="8"/>
      <c r="F113" s="2"/>
      <c r="H113" s="8"/>
      <c r="I113" s="6"/>
      <c r="J113" s="8"/>
      <c r="K113" s="5" t="str">
        <f t="shared" si="1"/>
        <v>#DIV/0!</v>
      </c>
      <c r="L113" s="6">
        <f t="shared" si="2"/>
        <v>0</v>
      </c>
      <c r="M113" s="6">
        <f t="shared" si="3"/>
        <v>0</v>
      </c>
    </row>
    <row r="114">
      <c r="A114" s="4"/>
      <c r="C114" s="4"/>
      <c r="E114" s="8"/>
      <c r="F114" s="2"/>
      <c r="H114" s="8"/>
      <c r="I114" s="6"/>
      <c r="J114" s="8"/>
      <c r="K114" s="5" t="str">
        <f t="shared" si="1"/>
        <v>#DIV/0!</v>
      </c>
      <c r="L114" s="6">
        <f t="shared" si="2"/>
        <v>0</v>
      </c>
      <c r="M114" s="6">
        <f t="shared" si="3"/>
        <v>0</v>
      </c>
    </row>
    <row r="115">
      <c r="C115" s="4"/>
      <c r="E115" s="8"/>
      <c r="F115" s="2"/>
      <c r="H115" s="8"/>
      <c r="I115" s="2"/>
      <c r="J115" s="8"/>
      <c r="K115" s="5" t="str">
        <f t="shared" si="1"/>
        <v>#DIV/0!</v>
      </c>
      <c r="L115" s="6">
        <f t="shared" si="2"/>
        <v>0</v>
      </c>
      <c r="M115" s="6">
        <f t="shared" si="3"/>
        <v>0</v>
      </c>
    </row>
    <row r="116">
      <c r="C116" s="4"/>
      <c r="E116" s="8"/>
      <c r="F116" s="2"/>
      <c r="H116" s="8"/>
      <c r="I116" s="6"/>
      <c r="J116" s="8"/>
      <c r="K116" s="5" t="str">
        <f t="shared" si="1"/>
        <v>#DIV/0!</v>
      </c>
      <c r="L116" s="6">
        <f t="shared" si="2"/>
        <v>0</v>
      </c>
      <c r="M116" s="6">
        <f t="shared" si="3"/>
        <v>0</v>
      </c>
    </row>
    <row r="117">
      <c r="C117" s="4"/>
      <c r="E117" s="8"/>
      <c r="F117" s="6"/>
      <c r="H117" s="8"/>
      <c r="I117" s="2"/>
      <c r="J117" s="8"/>
      <c r="K117" s="5" t="str">
        <f t="shared" si="1"/>
        <v>#DIV/0!</v>
      </c>
      <c r="L117" s="6">
        <f t="shared" si="2"/>
        <v>0</v>
      </c>
      <c r="M117" s="6">
        <f t="shared" si="3"/>
        <v>0</v>
      </c>
    </row>
    <row r="118">
      <c r="C118" s="4"/>
      <c r="E118" s="8"/>
      <c r="F118" s="6"/>
      <c r="H118" s="8"/>
      <c r="I118" s="2"/>
      <c r="J118" s="8"/>
      <c r="K118" s="5" t="str">
        <f t="shared" si="1"/>
        <v>#DIV/0!</v>
      </c>
      <c r="L118" s="6">
        <f t="shared" si="2"/>
        <v>0</v>
      </c>
      <c r="M118" s="6">
        <f t="shared" si="3"/>
        <v>0</v>
      </c>
    </row>
    <row r="119">
      <c r="E119" s="8"/>
      <c r="F119" s="2"/>
      <c r="H119" s="8"/>
      <c r="I119" s="6"/>
      <c r="J119" s="8"/>
      <c r="K119" s="5" t="str">
        <f t="shared" si="1"/>
        <v>#DIV/0!</v>
      </c>
      <c r="L119" s="6">
        <f t="shared" si="2"/>
        <v>0</v>
      </c>
      <c r="M119" s="6">
        <f t="shared" si="3"/>
        <v>0</v>
      </c>
    </row>
    <row r="120">
      <c r="E120" s="8"/>
      <c r="F120" s="6"/>
      <c r="H120" s="8"/>
      <c r="I120" s="6"/>
      <c r="J120" s="8"/>
      <c r="K120" s="5" t="str">
        <f t="shared" si="1"/>
        <v>#DIV/0!</v>
      </c>
      <c r="L120" s="6">
        <f t="shared" si="2"/>
        <v>0</v>
      </c>
      <c r="M120" s="6">
        <f t="shared" si="3"/>
        <v>0</v>
      </c>
    </row>
    <row r="121">
      <c r="E121" s="8"/>
      <c r="F121" s="6"/>
      <c r="H121" s="8"/>
      <c r="I121" s="6"/>
      <c r="J121" s="8"/>
      <c r="K121" s="5" t="str">
        <f t="shared" si="1"/>
        <v>#DIV/0!</v>
      </c>
      <c r="L121" s="6">
        <f t="shared" si="2"/>
        <v>0</v>
      </c>
      <c r="M121" s="6">
        <f t="shared" si="3"/>
        <v>0</v>
      </c>
    </row>
    <row r="122">
      <c r="E122" s="8"/>
      <c r="F122" s="6"/>
      <c r="H122" s="8"/>
      <c r="I122" s="6"/>
      <c r="J122" s="8"/>
      <c r="K122" s="5" t="str">
        <f t="shared" si="1"/>
        <v>#DIV/0!</v>
      </c>
      <c r="L122" s="6">
        <f t="shared" si="2"/>
        <v>0</v>
      </c>
      <c r="M122" s="6">
        <f t="shared" si="3"/>
        <v>0</v>
      </c>
    </row>
    <row r="123">
      <c r="E123" s="8"/>
      <c r="F123" s="6"/>
      <c r="H123" s="8"/>
      <c r="I123" s="6"/>
      <c r="J123" s="8"/>
      <c r="K123" s="5" t="str">
        <f t="shared" si="1"/>
        <v>#DIV/0!</v>
      </c>
      <c r="L123" s="6">
        <f t="shared" si="2"/>
        <v>0</v>
      </c>
      <c r="M123" s="6">
        <f t="shared" si="3"/>
        <v>0</v>
      </c>
    </row>
    <row r="124">
      <c r="E124" s="8"/>
      <c r="F124" s="6"/>
      <c r="H124" s="8"/>
      <c r="I124" s="6"/>
      <c r="J124" s="8"/>
      <c r="K124" s="5" t="str">
        <f t="shared" si="1"/>
        <v>#DIV/0!</v>
      </c>
      <c r="L124" s="6">
        <f t="shared" si="2"/>
        <v>0</v>
      </c>
      <c r="M124" s="6">
        <f t="shared" si="3"/>
        <v>0</v>
      </c>
    </row>
    <row r="125">
      <c r="E125" s="8"/>
      <c r="F125" s="6"/>
      <c r="H125" s="8"/>
      <c r="I125" s="6"/>
      <c r="J125" s="8"/>
      <c r="K125" s="5" t="str">
        <f t="shared" si="1"/>
        <v>#DIV/0!</v>
      </c>
      <c r="L125" s="6">
        <f t="shared" si="2"/>
        <v>0</v>
      </c>
      <c r="M125" s="6">
        <f t="shared" si="3"/>
        <v>0</v>
      </c>
    </row>
    <row r="126">
      <c r="E126" s="8"/>
      <c r="F126" s="6"/>
      <c r="H126" s="8"/>
      <c r="I126" s="6"/>
      <c r="J126" s="8"/>
      <c r="K126" s="5" t="str">
        <f t="shared" si="1"/>
        <v>#DIV/0!</v>
      </c>
      <c r="L126" s="6">
        <f t="shared" si="2"/>
        <v>0</v>
      </c>
      <c r="M126" s="6">
        <f t="shared" si="3"/>
        <v>0</v>
      </c>
    </row>
    <row r="127">
      <c r="E127" s="8"/>
      <c r="F127" s="6"/>
      <c r="H127" s="8"/>
      <c r="I127" s="6"/>
      <c r="J127" s="8"/>
      <c r="K127" s="5" t="str">
        <f t="shared" si="1"/>
        <v>#DIV/0!</v>
      </c>
      <c r="L127" s="6">
        <f t="shared" si="2"/>
        <v>0</v>
      </c>
      <c r="M127" s="6">
        <f t="shared" si="3"/>
        <v>0</v>
      </c>
    </row>
    <row r="128">
      <c r="E128" s="8"/>
      <c r="F128" s="6"/>
      <c r="H128" s="8"/>
      <c r="I128" s="6"/>
      <c r="J128" s="8"/>
      <c r="K128" s="5" t="str">
        <f t="shared" si="1"/>
        <v>#DIV/0!</v>
      </c>
      <c r="L128" s="6">
        <f t="shared" si="2"/>
        <v>0</v>
      </c>
      <c r="M128" s="6">
        <f t="shared" si="3"/>
        <v>0</v>
      </c>
    </row>
    <row r="129">
      <c r="E129" s="8"/>
      <c r="F129" s="6"/>
      <c r="H129" s="8"/>
      <c r="I129" s="6"/>
      <c r="J129" s="8"/>
      <c r="K129" s="5" t="str">
        <f t="shared" si="1"/>
        <v>#DIV/0!</v>
      </c>
      <c r="L129" s="6">
        <f t="shared" si="2"/>
        <v>0</v>
      </c>
      <c r="M129" s="6">
        <f t="shared" si="3"/>
        <v>0</v>
      </c>
    </row>
    <row r="130">
      <c r="E130" s="8"/>
      <c r="F130" s="6"/>
      <c r="H130" s="8"/>
      <c r="I130" s="6"/>
      <c r="J130" s="8"/>
      <c r="K130" s="5" t="str">
        <f t="shared" si="1"/>
        <v>#DIV/0!</v>
      </c>
      <c r="L130" s="6">
        <f t="shared" si="2"/>
        <v>0</v>
      </c>
      <c r="M130" s="6">
        <f t="shared" si="3"/>
        <v>0</v>
      </c>
    </row>
    <row r="131">
      <c r="E131" s="8"/>
      <c r="F131" s="6"/>
      <c r="H131" s="8"/>
      <c r="I131" s="6"/>
      <c r="J131" s="8"/>
      <c r="K131" s="5" t="str">
        <f t="shared" si="1"/>
        <v>#DIV/0!</v>
      </c>
      <c r="L131" s="6">
        <f t="shared" si="2"/>
        <v>0</v>
      </c>
      <c r="M131" s="6">
        <f t="shared" si="3"/>
        <v>0</v>
      </c>
    </row>
    <row r="132">
      <c r="E132" s="8"/>
      <c r="F132" s="6"/>
      <c r="H132" s="8"/>
      <c r="I132" s="6"/>
      <c r="J132" s="8"/>
      <c r="K132" s="5" t="str">
        <f t="shared" si="1"/>
        <v>#DIV/0!</v>
      </c>
      <c r="L132" s="6">
        <f t="shared" si="2"/>
        <v>0</v>
      </c>
      <c r="M132" s="6">
        <f t="shared" si="3"/>
        <v>0</v>
      </c>
    </row>
    <row r="133">
      <c r="E133" s="8"/>
      <c r="F133" s="6"/>
      <c r="H133" s="8"/>
      <c r="I133" s="6"/>
      <c r="J133" s="8"/>
      <c r="K133" s="5" t="str">
        <f t="shared" si="1"/>
        <v>#DIV/0!</v>
      </c>
      <c r="L133" s="6">
        <f t="shared" si="2"/>
        <v>0</v>
      </c>
      <c r="M133" s="6">
        <f t="shared" si="3"/>
        <v>0</v>
      </c>
    </row>
    <row r="134">
      <c r="E134" s="8"/>
      <c r="F134" s="6"/>
      <c r="H134" s="8"/>
      <c r="I134" s="6"/>
      <c r="J134" s="8"/>
      <c r="K134" s="5" t="str">
        <f t="shared" si="1"/>
        <v>#DIV/0!</v>
      </c>
      <c r="L134" s="6">
        <f t="shared" si="2"/>
        <v>0</v>
      </c>
      <c r="M134" s="6">
        <f t="shared" si="3"/>
        <v>0</v>
      </c>
    </row>
    <row r="135">
      <c r="E135" s="8"/>
      <c r="F135" s="6"/>
      <c r="H135" s="8"/>
      <c r="I135" s="6"/>
      <c r="J135" s="8"/>
      <c r="K135" s="5" t="str">
        <f t="shared" si="1"/>
        <v>#DIV/0!</v>
      </c>
      <c r="L135" s="6">
        <f t="shared" si="2"/>
        <v>0</v>
      </c>
      <c r="M135" s="6">
        <f t="shared" si="3"/>
        <v>0</v>
      </c>
    </row>
    <row r="136">
      <c r="E136" s="8"/>
      <c r="F136" s="6"/>
      <c r="H136" s="8"/>
      <c r="I136" s="6"/>
      <c r="J136" s="8"/>
      <c r="K136" s="5" t="str">
        <f t="shared" si="1"/>
        <v>#DIV/0!</v>
      </c>
      <c r="L136" s="6">
        <f t="shared" si="2"/>
        <v>0</v>
      </c>
      <c r="M136" s="6">
        <f t="shared" si="3"/>
        <v>0</v>
      </c>
    </row>
    <row r="137">
      <c r="E137" s="8"/>
      <c r="F137" s="6"/>
      <c r="H137" s="8"/>
      <c r="I137" s="6"/>
      <c r="J137" s="8"/>
      <c r="K137" s="5" t="str">
        <f t="shared" si="1"/>
        <v>#DIV/0!</v>
      </c>
      <c r="L137" s="6">
        <f t="shared" si="2"/>
        <v>0</v>
      </c>
      <c r="M137" s="6">
        <f t="shared" si="3"/>
        <v>0</v>
      </c>
    </row>
    <row r="138">
      <c r="E138" s="8"/>
      <c r="F138" s="6"/>
      <c r="H138" s="8"/>
      <c r="I138" s="6"/>
      <c r="J138" s="8"/>
      <c r="K138" s="5" t="str">
        <f t="shared" si="1"/>
        <v>#DIV/0!</v>
      </c>
      <c r="L138" s="6">
        <f t="shared" si="2"/>
        <v>0</v>
      </c>
      <c r="M138" s="6">
        <f t="shared" si="3"/>
        <v>0</v>
      </c>
    </row>
    <row r="139">
      <c r="E139" s="8"/>
      <c r="F139" s="6"/>
      <c r="H139" s="8"/>
      <c r="I139" s="6"/>
      <c r="J139" s="8"/>
      <c r="K139" s="5" t="str">
        <f t="shared" si="1"/>
        <v>#DIV/0!</v>
      </c>
      <c r="L139" s="6">
        <f t="shared" si="2"/>
        <v>0</v>
      </c>
      <c r="M139" s="6">
        <f t="shared" si="3"/>
        <v>0</v>
      </c>
    </row>
    <row r="140">
      <c r="E140" s="8"/>
      <c r="F140" s="6"/>
      <c r="H140" s="8"/>
      <c r="I140" s="6"/>
      <c r="J140" s="8"/>
      <c r="K140" s="5" t="str">
        <f t="shared" si="1"/>
        <v>#DIV/0!</v>
      </c>
      <c r="L140" s="6">
        <f t="shared" si="2"/>
        <v>0</v>
      </c>
      <c r="M140" s="6">
        <f t="shared" si="3"/>
        <v>0</v>
      </c>
    </row>
    <row r="141">
      <c r="E141" s="8"/>
      <c r="F141" s="6"/>
      <c r="H141" s="8"/>
      <c r="I141" s="6"/>
      <c r="J141" s="8"/>
      <c r="K141" s="5" t="str">
        <f t="shared" si="1"/>
        <v>#DIV/0!</v>
      </c>
      <c r="L141" s="6">
        <f t="shared" si="2"/>
        <v>0</v>
      </c>
      <c r="M141" s="6">
        <f t="shared" si="3"/>
        <v>0</v>
      </c>
    </row>
    <row r="142">
      <c r="E142" s="8"/>
      <c r="F142" s="6"/>
      <c r="H142" s="8"/>
      <c r="I142" s="6"/>
      <c r="J142" s="8"/>
      <c r="K142" s="5" t="str">
        <f t="shared" si="1"/>
        <v>#DIV/0!</v>
      </c>
      <c r="L142" s="6">
        <f t="shared" si="2"/>
        <v>0</v>
      </c>
      <c r="M142" s="6">
        <f t="shared" si="3"/>
        <v>0</v>
      </c>
    </row>
    <row r="143">
      <c r="E143" s="8"/>
      <c r="F143" s="6"/>
      <c r="H143" s="8"/>
      <c r="I143" s="6"/>
      <c r="J143" s="8"/>
      <c r="K143" s="5" t="str">
        <f t="shared" si="1"/>
        <v>#DIV/0!</v>
      </c>
      <c r="L143" s="6">
        <f t="shared" si="2"/>
        <v>0</v>
      </c>
      <c r="M143" s="6">
        <f t="shared" si="3"/>
        <v>0</v>
      </c>
    </row>
    <row r="144">
      <c r="E144" s="8"/>
      <c r="F144" s="6"/>
      <c r="H144" s="8"/>
      <c r="I144" s="6"/>
      <c r="J144" s="8"/>
      <c r="K144" s="5" t="str">
        <f t="shared" si="1"/>
        <v>#DIV/0!</v>
      </c>
      <c r="L144" s="6">
        <f t="shared" si="2"/>
        <v>0</v>
      </c>
      <c r="M144" s="6">
        <f t="shared" si="3"/>
        <v>0</v>
      </c>
    </row>
    <row r="145">
      <c r="E145" s="8"/>
      <c r="F145" s="6"/>
      <c r="H145" s="8"/>
      <c r="I145" s="6"/>
      <c r="J145" s="8"/>
      <c r="K145" s="5" t="str">
        <f t="shared" si="1"/>
        <v>#DIV/0!</v>
      </c>
      <c r="L145" s="6">
        <f t="shared" si="2"/>
        <v>0</v>
      </c>
      <c r="M145" s="6">
        <f t="shared" si="3"/>
        <v>0</v>
      </c>
    </row>
    <row r="146">
      <c r="E146" s="8"/>
      <c r="F146" s="6"/>
      <c r="H146" s="8"/>
      <c r="I146" s="6"/>
      <c r="J146" s="8"/>
      <c r="K146" s="5" t="str">
        <f t="shared" si="1"/>
        <v>#DIV/0!</v>
      </c>
      <c r="L146" s="6">
        <f t="shared" si="2"/>
        <v>0</v>
      </c>
      <c r="M146" s="6">
        <f t="shared" si="3"/>
        <v>0</v>
      </c>
    </row>
    <row r="147">
      <c r="E147" s="8"/>
      <c r="F147" s="6"/>
      <c r="H147" s="8"/>
      <c r="I147" s="6"/>
      <c r="J147" s="8"/>
      <c r="K147" s="5" t="str">
        <f t="shared" si="1"/>
        <v>#DIV/0!</v>
      </c>
      <c r="L147" s="6">
        <f t="shared" si="2"/>
        <v>0</v>
      </c>
      <c r="M147" s="6">
        <f t="shared" si="3"/>
        <v>0</v>
      </c>
    </row>
    <row r="148">
      <c r="E148" s="8"/>
      <c r="F148" s="6"/>
      <c r="H148" s="8"/>
      <c r="I148" s="6"/>
      <c r="J148" s="8"/>
      <c r="K148" s="5" t="str">
        <f t="shared" si="1"/>
        <v>#DIV/0!</v>
      </c>
      <c r="L148" s="6">
        <f t="shared" si="2"/>
        <v>0</v>
      </c>
      <c r="M148" s="6">
        <f t="shared" si="3"/>
        <v>0</v>
      </c>
    </row>
    <row r="149">
      <c r="E149" s="8"/>
      <c r="F149" s="6"/>
      <c r="H149" s="8"/>
      <c r="I149" s="6"/>
      <c r="J149" s="8"/>
      <c r="K149" s="5" t="str">
        <f t="shared" si="1"/>
        <v>#DIV/0!</v>
      </c>
      <c r="L149" s="6">
        <f t="shared" si="2"/>
        <v>0</v>
      </c>
      <c r="M149" s="6">
        <f t="shared" si="3"/>
        <v>0</v>
      </c>
    </row>
    <row r="150">
      <c r="E150" s="8"/>
      <c r="F150" s="6"/>
      <c r="H150" s="8"/>
      <c r="I150" s="6"/>
      <c r="J150" s="8"/>
      <c r="K150" s="5" t="str">
        <f t="shared" si="1"/>
        <v>#DIV/0!</v>
      </c>
      <c r="L150" s="6">
        <f t="shared" si="2"/>
        <v>0</v>
      </c>
      <c r="M150" s="6">
        <f t="shared" si="3"/>
        <v>0</v>
      </c>
    </row>
    <row r="151">
      <c r="E151" s="8"/>
      <c r="F151" s="6"/>
      <c r="H151" s="8"/>
      <c r="I151" s="6"/>
      <c r="J151" s="8"/>
      <c r="K151" s="5" t="str">
        <f t="shared" si="1"/>
        <v>#DIV/0!</v>
      </c>
      <c r="L151" s="6">
        <f t="shared" si="2"/>
        <v>0</v>
      </c>
      <c r="M151" s="6">
        <f t="shared" si="3"/>
        <v>0</v>
      </c>
    </row>
    <row r="152">
      <c r="E152" s="8"/>
      <c r="F152" s="6"/>
      <c r="H152" s="8"/>
      <c r="I152" s="6"/>
      <c r="J152" s="8"/>
      <c r="K152" s="5" t="str">
        <f t="shared" si="1"/>
        <v>#DIV/0!</v>
      </c>
      <c r="L152" s="6">
        <f t="shared" si="2"/>
        <v>0</v>
      </c>
      <c r="M152" s="6">
        <f t="shared" si="3"/>
        <v>0</v>
      </c>
    </row>
    <row r="153">
      <c r="E153" s="8"/>
      <c r="F153" s="6"/>
      <c r="H153" s="8"/>
      <c r="I153" s="6"/>
      <c r="J153" s="8"/>
      <c r="K153" s="5" t="str">
        <f t="shared" si="1"/>
        <v>#DIV/0!</v>
      </c>
      <c r="L153" s="6">
        <f t="shared" si="2"/>
        <v>0</v>
      </c>
      <c r="M153" s="6">
        <f t="shared" si="3"/>
        <v>0</v>
      </c>
    </row>
    <row r="154">
      <c r="E154" s="8"/>
      <c r="F154" s="6"/>
      <c r="H154" s="8"/>
      <c r="I154" s="6"/>
      <c r="J154" s="8"/>
      <c r="K154" s="5" t="str">
        <f t="shared" si="1"/>
        <v>#DIV/0!</v>
      </c>
      <c r="L154" s="6">
        <f t="shared" si="2"/>
        <v>0</v>
      </c>
      <c r="M154" s="6">
        <f t="shared" si="3"/>
        <v>0</v>
      </c>
    </row>
    <row r="155">
      <c r="E155" s="8"/>
      <c r="F155" s="6"/>
      <c r="H155" s="8"/>
      <c r="I155" s="6"/>
      <c r="J155" s="8"/>
      <c r="K155" s="5" t="str">
        <f t="shared" si="1"/>
        <v>#DIV/0!</v>
      </c>
      <c r="L155" s="6">
        <f t="shared" si="2"/>
        <v>0</v>
      </c>
      <c r="M155" s="6">
        <f t="shared" si="3"/>
        <v>0</v>
      </c>
    </row>
    <row r="156">
      <c r="E156" s="8"/>
      <c r="F156" s="6"/>
      <c r="H156" s="8"/>
      <c r="I156" s="6"/>
      <c r="J156" s="8"/>
      <c r="K156" s="5" t="str">
        <f t="shared" si="1"/>
        <v>#DIV/0!</v>
      </c>
      <c r="L156" s="6">
        <f t="shared" si="2"/>
        <v>0</v>
      </c>
      <c r="M156" s="6">
        <f t="shared" si="3"/>
        <v>0</v>
      </c>
    </row>
    <row r="157">
      <c r="E157" s="8"/>
      <c r="F157" s="6"/>
      <c r="H157" s="8"/>
      <c r="I157" s="6"/>
      <c r="J157" s="8"/>
      <c r="K157" s="5" t="str">
        <f t="shared" si="1"/>
        <v>#DIV/0!</v>
      </c>
      <c r="L157" s="6">
        <f t="shared" si="2"/>
        <v>0</v>
      </c>
      <c r="M157" s="6">
        <f t="shared" si="3"/>
        <v>0</v>
      </c>
    </row>
    <row r="158">
      <c r="E158" s="8"/>
      <c r="F158" s="6"/>
      <c r="H158" s="8"/>
      <c r="I158" s="6"/>
      <c r="J158" s="8"/>
      <c r="K158" s="5" t="str">
        <f t="shared" si="1"/>
        <v>#DIV/0!</v>
      </c>
      <c r="L158" s="6">
        <f t="shared" si="2"/>
        <v>0</v>
      </c>
      <c r="M158" s="6">
        <f t="shared" si="3"/>
        <v>0</v>
      </c>
    </row>
    <row r="159">
      <c r="E159" s="8"/>
      <c r="F159" s="6"/>
      <c r="H159" s="8"/>
      <c r="I159" s="6"/>
      <c r="J159" s="8"/>
      <c r="K159" s="5" t="str">
        <f t="shared" si="1"/>
        <v>#DIV/0!</v>
      </c>
      <c r="L159" s="6">
        <f t="shared" si="2"/>
        <v>0</v>
      </c>
      <c r="M159" s="6">
        <f t="shared" si="3"/>
        <v>0</v>
      </c>
    </row>
    <row r="160">
      <c r="E160" s="8"/>
      <c r="F160" s="6"/>
      <c r="H160" s="8"/>
      <c r="I160" s="6"/>
      <c r="J160" s="8"/>
      <c r="K160" s="5" t="str">
        <f t="shared" si="1"/>
        <v>#DIV/0!</v>
      </c>
      <c r="L160" s="6">
        <f t="shared" si="2"/>
        <v>0</v>
      </c>
      <c r="M160" s="6">
        <f t="shared" si="3"/>
        <v>0</v>
      </c>
    </row>
    <row r="161">
      <c r="E161" s="8"/>
      <c r="F161" s="6"/>
      <c r="H161" s="8"/>
      <c r="I161" s="6"/>
      <c r="J161" s="8"/>
      <c r="K161" s="5" t="str">
        <f t="shared" si="1"/>
        <v>#DIV/0!</v>
      </c>
      <c r="L161" s="6">
        <f t="shared" si="2"/>
        <v>0</v>
      </c>
      <c r="M161" s="6">
        <f t="shared" si="3"/>
        <v>0</v>
      </c>
    </row>
    <row r="162">
      <c r="E162" s="8"/>
      <c r="F162" s="6"/>
      <c r="H162" s="8"/>
      <c r="I162" s="6"/>
      <c r="J162" s="8"/>
      <c r="K162" s="5" t="str">
        <f t="shared" si="1"/>
        <v>#DIV/0!</v>
      </c>
      <c r="L162" s="6">
        <f t="shared" si="2"/>
        <v>0</v>
      </c>
      <c r="M162" s="6">
        <f t="shared" si="3"/>
        <v>0</v>
      </c>
    </row>
    <row r="163">
      <c r="E163" s="8"/>
      <c r="F163" s="6"/>
      <c r="H163" s="8"/>
      <c r="I163" s="6"/>
      <c r="J163" s="8"/>
      <c r="K163" s="5" t="str">
        <f t="shared" si="1"/>
        <v>#DIV/0!</v>
      </c>
      <c r="L163" s="6">
        <f t="shared" si="2"/>
        <v>0</v>
      </c>
      <c r="M163" s="6">
        <f t="shared" si="3"/>
        <v>0</v>
      </c>
    </row>
    <row r="164">
      <c r="E164" s="8"/>
      <c r="F164" s="6"/>
      <c r="H164" s="8"/>
      <c r="I164" s="6"/>
      <c r="J164" s="8"/>
      <c r="K164" s="5" t="str">
        <f t="shared" si="1"/>
        <v>#DIV/0!</v>
      </c>
      <c r="L164" s="6">
        <f t="shared" si="2"/>
        <v>0</v>
      </c>
      <c r="M164" s="6">
        <f t="shared" si="3"/>
        <v>0</v>
      </c>
    </row>
    <row r="165">
      <c r="E165" s="8"/>
      <c r="F165" s="6"/>
      <c r="H165" s="8"/>
      <c r="I165" s="6"/>
      <c r="J165" s="8"/>
      <c r="K165" s="5" t="str">
        <f t="shared" si="1"/>
        <v>#DIV/0!</v>
      </c>
      <c r="L165" s="6">
        <f t="shared" si="2"/>
        <v>0</v>
      </c>
      <c r="M165" s="6">
        <f t="shared" si="3"/>
        <v>0</v>
      </c>
    </row>
    <row r="166">
      <c r="E166" s="8"/>
      <c r="F166" s="6"/>
      <c r="H166" s="8"/>
      <c r="I166" s="6"/>
      <c r="J166" s="8"/>
      <c r="K166" s="5" t="str">
        <f t="shared" si="1"/>
        <v>#DIV/0!</v>
      </c>
      <c r="L166" s="6">
        <f t="shared" si="2"/>
        <v>0</v>
      </c>
      <c r="M166" s="6">
        <f t="shared" si="3"/>
        <v>0</v>
      </c>
    </row>
    <row r="167">
      <c r="E167" s="8"/>
      <c r="F167" s="6"/>
      <c r="H167" s="8"/>
      <c r="I167" s="6"/>
      <c r="J167" s="8"/>
      <c r="K167" s="5" t="str">
        <f t="shared" si="1"/>
        <v>#DIV/0!</v>
      </c>
      <c r="L167" s="6">
        <f t="shared" si="2"/>
        <v>0</v>
      </c>
      <c r="M167" s="6">
        <f t="shared" si="3"/>
        <v>0</v>
      </c>
    </row>
    <row r="168">
      <c r="E168" s="8"/>
      <c r="F168" s="6"/>
      <c r="H168" s="8"/>
      <c r="I168" s="6"/>
      <c r="J168" s="8"/>
      <c r="K168" s="5" t="str">
        <f t="shared" si="1"/>
        <v>#DIV/0!</v>
      </c>
      <c r="L168" s="6">
        <f t="shared" si="2"/>
        <v>0</v>
      </c>
      <c r="M168" s="6">
        <f t="shared" si="3"/>
        <v>0</v>
      </c>
    </row>
    <row r="169">
      <c r="E169" s="8"/>
      <c r="F169" s="6"/>
      <c r="H169" s="8"/>
      <c r="I169" s="6"/>
      <c r="J169" s="8"/>
      <c r="K169" s="5" t="str">
        <f t="shared" si="1"/>
        <v>#DIV/0!</v>
      </c>
      <c r="L169" s="6">
        <f t="shared" si="2"/>
        <v>0</v>
      </c>
      <c r="M169" s="6">
        <f t="shared" si="3"/>
        <v>0</v>
      </c>
    </row>
    <row r="170">
      <c r="F170" s="6"/>
      <c r="I170" s="6"/>
      <c r="K170" s="5"/>
      <c r="L170" s="6">
        <f t="shared" ref="L170:M170" si="4">sum(L2:L169)</f>
        <v>0</v>
      </c>
      <c r="M170" s="6">
        <f t="shared" si="4"/>
        <v>0</v>
      </c>
      <c r="N170" s="5" t="str">
        <f>(M170/L170)</f>
        <v>#DIV/0!</v>
      </c>
    </row>
    <row r="171">
      <c r="F171" s="6"/>
      <c r="I171" s="6"/>
      <c r="K171" s="5"/>
      <c r="L171" s="2" t="s">
        <v>48</v>
      </c>
      <c r="M171" s="1" t="s">
        <v>49</v>
      </c>
      <c r="N171" s="1" t="s">
        <v>50</v>
      </c>
    </row>
    <row r="172">
      <c r="F172" s="6"/>
      <c r="I172" s="6"/>
      <c r="K172" s="5"/>
      <c r="L172" s="2" t="s">
        <v>78</v>
      </c>
    </row>
    <row r="173">
      <c r="F173" s="6"/>
      <c r="I173" s="6"/>
      <c r="K173" s="5"/>
      <c r="L173" s="6"/>
    </row>
    <row r="174">
      <c r="F174" s="6"/>
      <c r="I174" s="6"/>
      <c r="K174" s="5"/>
      <c r="L174" s="6"/>
    </row>
    <row r="175">
      <c r="F175" s="6"/>
      <c r="I175" s="6"/>
      <c r="K175" s="5"/>
      <c r="L175" s="6"/>
    </row>
    <row r="176">
      <c r="F176" s="6"/>
      <c r="I176" s="6"/>
      <c r="K176" s="5"/>
      <c r="L176" s="6"/>
    </row>
    <row r="177">
      <c r="F177" s="6"/>
      <c r="I177" s="6"/>
      <c r="K177" s="5"/>
      <c r="L177" s="6"/>
    </row>
    <row r="178">
      <c r="F178" s="6"/>
      <c r="I178" s="6"/>
      <c r="K178" s="5"/>
      <c r="L178" s="6"/>
    </row>
    <row r="179">
      <c r="F179" s="6"/>
      <c r="I179" s="6"/>
      <c r="K179" s="5"/>
      <c r="L179" s="6"/>
    </row>
    <row r="180">
      <c r="F180" s="6"/>
      <c r="I180" s="6"/>
      <c r="K180" s="5"/>
      <c r="L180" s="6"/>
    </row>
    <row r="181">
      <c r="F181" s="6"/>
      <c r="I181" s="6"/>
      <c r="K181" s="5"/>
      <c r="L181" s="6"/>
    </row>
    <row r="182">
      <c r="F182" s="6"/>
      <c r="I182" s="6"/>
      <c r="K182" s="5"/>
      <c r="L182" s="6"/>
    </row>
    <row r="183">
      <c r="F183" s="6"/>
      <c r="I183" s="6"/>
      <c r="K183" s="5"/>
      <c r="L183" s="6"/>
    </row>
    <row r="184">
      <c r="F184" s="6"/>
      <c r="I184" s="6"/>
      <c r="K184" s="5"/>
      <c r="L184" s="6"/>
    </row>
    <row r="185">
      <c r="F185" s="6"/>
      <c r="I185" s="6"/>
      <c r="K185" s="5"/>
      <c r="L185" s="6"/>
    </row>
    <row r="186">
      <c r="F186" s="6"/>
      <c r="I186" s="6"/>
      <c r="K186" s="5"/>
      <c r="L186" s="6"/>
    </row>
    <row r="187">
      <c r="F187" s="6"/>
      <c r="I187" s="6"/>
      <c r="K187" s="5"/>
      <c r="L187" s="6"/>
    </row>
    <row r="188">
      <c r="F188" s="6"/>
      <c r="I188" s="6"/>
      <c r="K188" s="5"/>
      <c r="L188" s="6"/>
    </row>
    <row r="189">
      <c r="F189" s="6"/>
      <c r="I189" s="6"/>
      <c r="K189" s="5"/>
      <c r="L189" s="6"/>
    </row>
    <row r="190">
      <c r="F190" s="6"/>
      <c r="I190" s="6"/>
      <c r="K190" s="5"/>
      <c r="L190" s="6"/>
    </row>
    <row r="191">
      <c r="F191" s="6"/>
      <c r="I191" s="6"/>
      <c r="K191" s="5"/>
      <c r="L191" s="6"/>
    </row>
    <row r="192">
      <c r="F192" s="6"/>
      <c r="I192" s="6"/>
      <c r="K192" s="5"/>
      <c r="L192" s="6"/>
    </row>
    <row r="193">
      <c r="F193" s="6"/>
      <c r="I193" s="6"/>
      <c r="K193" s="5"/>
      <c r="L193" s="6"/>
    </row>
    <row r="194">
      <c r="F194" s="6"/>
      <c r="I194" s="6"/>
      <c r="K194" s="5"/>
      <c r="L194" s="6"/>
    </row>
    <row r="195">
      <c r="F195" s="6"/>
      <c r="I195" s="6"/>
      <c r="K195" s="5"/>
      <c r="L195" s="6"/>
    </row>
    <row r="196">
      <c r="F196" s="6"/>
      <c r="I196" s="6"/>
      <c r="K196" s="5"/>
      <c r="L196" s="6"/>
    </row>
    <row r="197">
      <c r="F197" s="6"/>
      <c r="I197" s="6"/>
      <c r="K197" s="5"/>
      <c r="L197" s="6"/>
    </row>
    <row r="198">
      <c r="F198" s="6"/>
      <c r="I198" s="6"/>
      <c r="K198" s="5"/>
      <c r="L198" s="6"/>
    </row>
    <row r="199">
      <c r="F199" s="6"/>
      <c r="I199" s="6"/>
      <c r="K199" s="5"/>
      <c r="L199" s="6"/>
    </row>
    <row r="200">
      <c r="F200" s="6"/>
      <c r="I200" s="6"/>
      <c r="K200" s="5"/>
      <c r="L200" s="6"/>
    </row>
    <row r="201">
      <c r="F201" s="6"/>
      <c r="I201" s="6"/>
      <c r="K201" s="5"/>
      <c r="L201" s="6"/>
    </row>
    <row r="202">
      <c r="F202" s="6"/>
      <c r="I202" s="6"/>
      <c r="K202" s="5"/>
      <c r="L202" s="6"/>
    </row>
    <row r="203">
      <c r="F203" s="6"/>
      <c r="I203" s="6"/>
      <c r="K203" s="5"/>
      <c r="L203" s="6"/>
    </row>
    <row r="204">
      <c r="F204" s="6"/>
      <c r="I204" s="6"/>
      <c r="K204" s="5"/>
      <c r="L204" s="6"/>
    </row>
    <row r="205">
      <c r="F205" s="6"/>
      <c r="I205" s="6"/>
      <c r="K205" s="5"/>
      <c r="L205" s="6"/>
    </row>
    <row r="206">
      <c r="F206" s="6"/>
      <c r="I206" s="6"/>
      <c r="K206" s="5"/>
      <c r="L206" s="6"/>
    </row>
    <row r="207">
      <c r="F207" s="6"/>
      <c r="I207" s="6"/>
      <c r="K207" s="5"/>
      <c r="L207" s="6"/>
    </row>
    <row r="208">
      <c r="F208" s="6"/>
      <c r="I208" s="6"/>
      <c r="K208" s="5"/>
      <c r="L208" s="6"/>
    </row>
    <row r="209">
      <c r="F209" s="6"/>
      <c r="I209" s="6"/>
      <c r="K209" s="5"/>
      <c r="L209" s="6"/>
    </row>
    <row r="210">
      <c r="F210" s="6"/>
      <c r="I210" s="6"/>
      <c r="K210" s="5"/>
      <c r="L210" s="6"/>
    </row>
    <row r="211">
      <c r="F211" s="6"/>
      <c r="I211" s="6"/>
      <c r="K211" s="5"/>
      <c r="L211" s="6"/>
    </row>
    <row r="212">
      <c r="F212" s="6"/>
      <c r="I212" s="6"/>
      <c r="K212" s="5"/>
      <c r="L212" s="6"/>
    </row>
    <row r="213">
      <c r="F213" s="6"/>
      <c r="I213" s="6"/>
      <c r="K213" s="5"/>
      <c r="L213" s="6"/>
    </row>
    <row r="214">
      <c r="F214" s="6"/>
      <c r="I214" s="6"/>
      <c r="K214" s="5"/>
      <c r="L214" s="6"/>
    </row>
    <row r="215">
      <c r="F215" s="6"/>
      <c r="I215" s="6"/>
      <c r="K215" s="5"/>
      <c r="L215" s="6"/>
    </row>
    <row r="216">
      <c r="F216" s="6"/>
      <c r="I216" s="6"/>
      <c r="K216" s="5"/>
      <c r="L216" s="6"/>
    </row>
    <row r="217">
      <c r="F217" s="6"/>
      <c r="I217" s="6"/>
      <c r="K217" s="5"/>
      <c r="L217" s="6"/>
    </row>
    <row r="218">
      <c r="F218" s="6"/>
      <c r="I218" s="6"/>
      <c r="K218" s="5"/>
      <c r="L218" s="6"/>
    </row>
    <row r="219">
      <c r="F219" s="6"/>
      <c r="I219" s="6"/>
      <c r="K219" s="5"/>
      <c r="L219" s="6"/>
    </row>
    <row r="220">
      <c r="F220" s="6"/>
      <c r="I220" s="6"/>
      <c r="K220" s="5"/>
      <c r="L220" s="6"/>
    </row>
    <row r="221">
      <c r="F221" s="6"/>
      <c r="I221" s="6"/>
      <c r="K221" s="5"/>
      <c r="L221" s="6"/>
    </row>
    <row r="222">
      <c r="F222" s="6"/>
      <c r="I222" s="6"/>
      <c r="K222" s="5"/>
      <c r="L222" s="6"/>
    </row>
    <row r="223">
      <c r="F223" s="6"/>
      <c r="I223" s="6"/>
      <c r="K223" s="5"/>
      <c r="L223" s="6"/>
    </row>
    <row r="224">
      <c r="F224" s="6"/>
      <c r="I224" s="6"/>
      <c r="K224" s="5"/>
      <c r="L224" s="6"/>
    </row>
    <row r="225">
      <c r="F225" s="6"/>
      <c r="I225" s="6"/>
      <c r="K225" s="5"/>
      <c r="L225" s="6"/>
    </row>
    <row r="226">
      <c r="F226" s="6"/>
      <c r="I226" s="6"/>
      <c r="K226" s="5"/>
      <c r="L226" s="6"/>
    </row>
    <row r="227">
      <c r="F227" s="6"/>
      <c r="I227" s="6"/>
      <c r="K227" s="5"/>
      <c r="L227" s="6"/>
    </row>
    <row r="228">
      <c r="F228" s="6"/>
      <c r="I228" s="6"/>
      <c r="K228" s="5"/>
      <c r="L228" s="6"/>
    </row>
    <row r="229">
      <c r="F229" s="6"/>
      <c r="I229" s="6"/>
      <c r="K229" s="5"/>
      <c r="L229" s="6"/>
    </row>
    <row r="230">
      <c r="F230" s="6"/>
      <c r="I230" s="6"/>
      <c r="K230" s="5"/>
      <c r="L230" s="6"/>
    </row>
    <row r="231">
      <c r="F231" s="6"/>
      <c r="I231" s="6"/>
      <c r="K231" s="5"/>
      <c r="L231" s="6"/>
    </row>
    <row r="232">
      <c r="F232" s="6"/>
      <c r="I232" s="6"/>
      <c r="K232" s="5"/>
      <c r="L232" s="6"/>
    </row>
    <row r="233">
      <c r="F233" s="6"/>
      <c r="I233" s="6"/>
      <c r="K233" s="5"/>
      <c r="L233" s="6"/>
    </row>
    <row r="234">
      <c r="F234" s="6"/>
      <c r="I234" s="6"/>
      <c r="K234" s="5"/>
      <c r="L234" s="6"/>
    </row>
    <row r="235">
      <c r="F235" s="6"/>
      <c r="I235" s="6"/>
      <c r="K235" s="5"/>
      <c r="L235" s="6"/>
    </row>
    <row r="236">
      <c r="F236" s="6"/>
      <c r="I236" s="6"/>
      <c r="K236" s="5"/>
      <c r="L236" s="6"/>
    </row>
    <row r="237">
      <c r="F237" s="6"/>
      <c r="I237" s="6"/>
      <c r="K237" s="5"/>
      <c r="L237" s="6"/>
    </row>
    <row r="238">
      <c r="F238" s="6"/>
      <c r="I238" s="6"/>
      <c r="K238" s="5"/>
      <c r="L238" s="6"/>
    </row>
    <row r="239">
      <c r="F239" s="6"/>
      <c r="I239" s="6"/>
      <c r="K239" s="5"/>
      <c r="L239" s="6"/>
    </row>
    <row r="240">
      <c r="F240" s="6"/>
      <c r="I240" s="6"/>
      <c r="K240" s="5"/>
      <c r="L240" s="6"/>
    </row>
    <row r="241">
      <c r="F241" s="6"/>
      <c r="I241" s="6"/>
      <c r="K241" s="5"/>
      <c r="L241" s="6"/>
    </row>
    <row r="242">
      <c r="F242" s="6"/>
      <c r="I242" s="6"/>
      <c r="K242" s="5"/>
      <c r="L242" s="6"/>
    </row>
    <row r="243">
      <c r="F243" s="6"/>
      <c r="I243" s="6"/>
      <c r="K243" s="5"/>
      <c r="L243" s="6"/>
    </row>
    <row r="244">
      <c r="F244" s="6"/>
      <c r="I244" s="6"/>
      <c r="K244" s="5"/>
      <c r="L244" s="6"/>
    </row>
    <row r="245">
      <c r="F245" s="6"/>
      <c r="I245" s="6"/>
      <c r="K245" s="5"/>
      <c r="L245" s="6"/>
    </row>
    <row r="246">
      <c r="F246" s="6"/>
      <c r="I246" s="6"/>
      <c r="K246" s="5"/>
      <c r="L246" s="6"/>
    </row>
    <row r="247">
      <c r="F247" s="6"/>
      <c r="I247" s="6"/>
      <c r="K247" s="5"/>
      <c r="L247" s="6"/>
    </row>
    <row r="248">
      <c r="F248" s="6"/>
      <c r="I248" s="6"/>
      <c r="K248" s="5"/>
      <c r="L248" s="6"/>
    </row>
    <row r="249">
      <c r="F249" s="6"/>
      <c r="I249" s="6"/>
      <c r="K249" s="5"/>
      <c r="L249" s="6"/>
    </row>
    <row r="250">
      <c r="F250" s="6"/>
      <c r="I250" s="6"/>
      <c r="K250" s="5"/>
      <c r="L250" s="6"/>
    </row>
    <row r="251">
      <c r="F251" s="6"/>
      <c r="I251" s="6"/>
      <c r="K251" s="5"/>
      <c r="L251" s="6"/>
    </row>
    <row r="252">
      <c r="F252" s="6"/>
      <c r="I252" s="6"/>
      <c r="K252" s="5"/>
      <c r="L252" s="6"/>
    </row>
    <row r="253">
      <c r="F253" s="6"/>
      <c r="I253" s="6"/>
      <c r="K253" s="5"/>
      <c r="L253" s="6"/>
    </row>
    <row r="254">
      <c r="F254" s="6"/>
      <c r="I254" s="6"/>
      <c r="K254" s="5"/>
      <c r="L254" s="6"/>
    </row>
    <row r="255">
      <c r="F255" s="6"/>
      <c r="I255" s="6"/>
      <c r="K255" s="5"/>
      <c r="L255" s="6"/>
    </row>
    <row r="256">
      <c r="F256" s="6"/>
      <c r="I256" s="6"/>
      <c r="K256" s="5"/>
      <c r="L256" s="6"/>
    </row>
    <row r="257">
      <c r="F257" s="6"/>
      <c r="I257" s="6"/>
      <c r="K257" s="5"/>
      <c r="L257" s="6"/>
    </row>
    <row r="258">
      <c r="F258" s="6"/>
      <c r="I258" s="6"/>
      <c r="K258" s="5"/>
      <c r="L258" s="6"/>
    </row>
    <row r="259">
      <c r="F259" s="6"/>
      <c r="I259" s="6"/>
      <c r="K259" s="5"/>
      <c r="L259" s="6"/>
    </row>
    <row r="260">
      <c r="F260" s="6"/>
      <c r="I260" s="6"/>
      <c r="K260" s="5"/>
      <c r="L260" s="6"/>
    </row>
    <row r="261">
      <c r="F261" s="6"/>
      <c r="I261" s="6"/>
      <c r="K261" s="5"/>
      <c r="L261" s="6"/>
    </row>
    <row r="262">
      <c r="F262" s="6"/>
      <c r="I262" s="6"/>
      <c r="K262" s="5"/>
      <c r="L262" s="6"/>
    </row>
    <row r="263">
      <c r="F263" s="6"/>
      <c r="I263" s="6"/>
      <c r="K263" s="5"/>
      <c r="L263" s="6"/>
    </row>
    <row r="264">
      <c r="F264" s="6"/>
      <c r="I264" s="6"/>
      <c r="K264" s="5"/>
      <c r="L264" s="6"/>
    </row>
    <row r="265">
      <c r="F265" s="6"/>
      <c r="I265" s="6"/>
      <c r="K265" s="5"/>
      <c r="L265" s="6"/>
    </row>
    <row r="266">
      <c r="F266" s="6"/>
      <c r="I266" s="6"/>
      <c r="K266" s="5"/>
      <c r="L266" s="6"/>
    </row>
    <row r="267">
      <c r="F267" s="6"/>
      <c r="I267" s="6"/>
      <c r="K267" s="5"/>
      <c r="L267" s="6"/>
    </row>
    <row r="268">
      <c r="F268" s="6"/>
      <c r="I268" s="6"/>
      <c r="K268" s="5"/>
      <c r="L268" s="6"/>
    </row>
    <row r="269">
      <c r="F269" s="6"/>
      <c r="I269" s="6"/>
      <c r="K269" s="5"/>
      <c r="L269" s="6"/>
    </row>
    <row r="270">
      <c r="F270" s="6"/>
      <c r="I270" s="6"/>
      <c r="K270" s="5"/>
      <c r="L270" s="6"/>
    </row>
    <row r="271">
      <c r="F271" s="6"/>
      <c r="I271" s="6"/>
      <c r="K271" s="5"/>
      <c r="L271" s="6"/>
    </row>
    <row r="272">
      <c r="F272" s="6"/>
      <c r="I272" s="6"/>
      <c r="K272" s="5"/>
      <c r="L272" s="6"/>
    </row>
    <row r="273">
      <c r="F273" s="6"/>
      <c r="I273" s="6"/>
      <c r="K273" s="5"/>
      <c r="L273" s="6"/>
    </row>
    <row r="274">
      <c r="F274" s="6"/>
      <c r="I274" s="6"/>
      <c r="K274" s="5"/>
      <c r="L274" s="6"/>
    </row>
    <row r="275">
      <c r="F275" s="6"/>
      <c r="I275" s="6"/>
      <c r="K275" s="5"/>
      <c r="L275" s="6"/>
    </row>
    <row r="276">
      <c r="F276" s="6"/>
      <c r="I276" s="6"/>
      <c r="K276" s="5"/>
      <c r="L276" s="6"/>
    </row>
    <row r="277">
      <c r="F277" s="6"/>
      <c r="I277" s="6"/>
      <c r="K277" s="5"/>
      <c r="L277" s="6"/>
    </row>
    <row r="278">
      <c r="F278" s="6"/>
      <c r="I278" s="6"/>
      <c r="K278" s="5"/>
      <c r="L278" s="6"/>
    </row>
    <row r="279">
      <c r="F279" s="6"/>
      <c r="I279" s="6"/>
      <c r="K279" s="5"/>
      <c r="L279" s="6"/>
    </row>
    <row r="280">
      <c r="F280" s="6"/>
      <c r="I280" s="6"/>
      <c r="K280" s="5"/>
      <c r="L280" s="6"/>
    </row>
    <row r="281">
      <c r="F281" s="6"/>
      <c r="I281" s="6"/>
      <c r="K281" s="5"/>
      <c r="L281" s="6"/>
    </row>
    <row r="282">
      <c r="F282" s="6"/>
      <c r="I282" s="6"/>
      <c r="K282" s="5"/>
      <c r="L282" s="6"/>
    </row>
    <row r="283">
      <c r="F283" s="6"/>
      <c r="I283" s="6"/>
      <c r="K283" s="5"/>
      <c r="L283" s="6"/>
    </row>
    <row r="284">
      <c r="F284" s="6"/>
      <c r="I284" s="6"/>
      <c r="K284" s="5"/>
      <c r="L284" s="6"/>
    </row>
    <row r="285">
      <c r="F285" s="6"/>
      <c r="I285" s="6"/>
      <c r="K285" s="5"/>
      <c r="L285" s="6"/>
    </row>
    <row r="286">
      <c r="F286" s="6"/>
      <c r="I286" s="6"/>
      <c r="K286" s="5"/>
      <c r="L286" s="6"/>
    </row>
    <row r="287">
      <c r="F287" s="6"/>
      <c r="I287" s="6"/>
      <c r="K287" s="5"/>
      <c r="L287" s="6"/>
    </row>
    <row r="288">
      <c r="F288" s="6"/>
      <c r="I288" s="6"/>
      <c r="K288" s="5"/>
      <c r="L288" s="6"/>
    </row>
    <row r="289">
      <c r="F289" s="6"/>
      <c r="I289" s="6"/>
      <c r="K289" s="5"/>
      <c r="L289" s="6"/>
    </row>
    <row r="290">
      <c r="F290" s="6"/>
      <c r="I290" s="6"/>
      <c r="K290" s="5"/>
      <c r="L290" s="6"/>
    </row>
    <row r="291">
      <c r="F291" s="6"/>
      <c r="I291" s="6"/>
      <c r="K291" s="5"/>
      <c r="L291" s="6"/>
    </row>
    <row r="292">
      <c r="F292" s="6"/>
      <c r="I292" s="6"/>
      <c r="K292" s="5"/>
      <c r="L292" s="6"/>
    </row>
    <row r="293">
      <c r="F293" s="6"/>
      <c r="I293" s="6"/>
      <c r="K293" s="5"/>
      <c r="L293" s="6"/>
    </row>
    <row r="294">
      <c r="F294" s="6"/>
      <c r="I294" s="6"/>
      <c r="K294" s="5"/>
      <c r="L294" s="6"/>
    </row>
    <row r="295">
      <c r="F295" s="6"/>
      <c r="I295" s="6"/>
      <c r="K295" s="5"/>
      <c r="L295" s="6"/>
    </row>
    <row r="296">
      <c r="F296" s="6"/>
      <c r="I296" s="6"/>
      <c r="K296" s="5"/>
      <c r="L296" s="6"/>
    </row>
    <row r="297">
      <c r="F297" s="6"/>
      <c r="I297" s="6"/>
      <c r="K297" s="5"/>
      <c r="L297" s="6"/>
    </row>
    <row r="298">
      <c r="F298" s="6"/>
      <c r="I298" s="6"/>
      <c r="K298" s="5"/>
      <c r="L298" s="6"/>
    </row>
    <row r="299">
      <c r="F299" s="6"/>
      <c r="I299" s="6"/>
      <c r="K299" s="5"/>
      <c r="L299" s="6"/>
    </row>
    <row r="300">
      <c r="F300" s="6"/>
      <c r="I300" s="6"/>
      <c r="K300" s="5"/>
      <c r="L300" s="6"/>
    </row>
    <row r="301">
      <c r="F301" s="6"/>
      <c r="I301" s="6"/>
      <c r="K301" s="5"/>
      <c r="L301" s="6"/>
    </row>
    <row r="302">
      <c r="F302" s="6"/>
      <c r="I302" s="6"/>
      <c r="K302" s="5"/>
      <c r="L302" s="6"/>
    </row>
    <row r="303">
      <c r="F303" s="6"/>
      <c r="I303" s="6"/>
      <c r="K303" s="5"/>
      <c r="L303" s="6"/>
    </row>
    <row r="304">
      <c r="F304" s="6"/>
      <c r="I304" s="6"/>
      <c r="K304" s="5"/>
      <c r="L304" s="6"/>
    </row>
    <row r="305">
      <c r="F305" s="6"/>
      <c r="I305" s="6"/>
      <c r="K305" s="5"/>
      <c r="L305" s="6"/>
    </row>
    <row r="306">
      <c r="F306" s="6"/>
      <c r="I306" s="6"/>
      <c r="K306" s="5"/>
      <c r="L306" s="6"/>
    </row>
    <row r="307">
      <c r="F307" s="6"/>
      <c r="I307" s="6"/>
      <c r="K307" s="5"/>
      <c r="L307" s="6"/>
    </row>
    <row r="308">
      <c r="F308" s="6"/>
      <c r="I308" s="6"/>
      <c r="K308" s="5"/>
      <c r="L308" s="6"/>
    </row>
    <row r="309">
      <c r="F309" s="6"/>
      <c r="I309" s="6"/>
      <c r="K309" s="5"/>
      <c r="L309" s="6"/>
    </row>
    <row r="310">
      <c r="F310" s="6"/>
      <c r="I310" s="6"/>
      <c r="K310" s="5"/>
      <c r="L310" s="6"/>
    </row>
    <row r="311">
      <c r="F311" s="6"/>
      <c r="I311" s="6"/>
      <c r="K311" s="5"/>
      <c r="L311" s="6"/>
    </row>
    <row r="312">
      <c r="F312" s="6"/>
      <c r="I312" s="6"/>
      <c r="K312" s="5"/>
      <c r="L312" s="6"/>
    </row>
    <row r="313">
      <c r="F313" s="6"/>
      <c r="I313" s="6"/>
      <c r="K313" s="5"/>
      <c r="L313" s="6"/>
    </row>
    <row r="314">
      <c r="F314" s="6"/>
      <c r="I314" s="6"/>
      <c r="K314" s="5"/>
      <c r="L314" s="6"/>
    </row>
    <row r="315">
      <c r="F315" s="6"/>
      <c r="I315" s="6"/>
      <c r="K315" s="5"/>
      <c r="L315" s="6"/>
    </row>
    <row r="316">
      <c r="F316" s="6"/>
      <c r="I316" s="6"/>
      <c r="K316" s="5"/>
      <c r="L316" s="6"/>
    </row>
    <row r="317">
      <c r="F317" s="6"/>
      <c r="I317" s="6"/>
      <c r="K317" s="5"/>
      <c r="L317" s="6"/>
    </row>
    <row r="318">
      <c r="F318" s="6"/>
      <c r="I318" s="6"/>
      <c r="K318" s="5"/>
      <c r="L318" s="6"/>
    </row>
    <row r="319">
      <c r="F319" s="6"/>
      <c r="I319" s="6"/>
      <c r="K319" s="5"/>
      <c r="L319" s="6"/>
    </row>
    <row r="320">
      <c r="F320" s="6"/>
      <c r="I320" s="6"/>
      <c r="K320" s="5"/>
      <c r="L320" s="6"/>
    </row>
    <row r="321">
      <c r="F321" s="6"/>
      <c r="I321" s="6"/>
      <c r="K321" s="5"/>
      <c r="L321" s="6"/>
    </row>
    <row r="322">
      <c r="F322" s="6"/>
      <c r="I322" s="6"/>
      <c r="K322" s="5"/>
      <c r="L322" s="6"/>
    </row>
    <row r="323">
      <c r="F323" s="6"/>
      <c r="I323" s="6"/>
      <c r="K323" s="5"/>
      <c r="L323" s="6"/>
    </row>
    <row r="324">
      <c r="F324" s="6"/>
      <c r="I324" s="6"/>
      <c r="K324" s="5"/>
      <c r="L324" s="6"/>
    </row>
    <row r="325">
      <c r="F325" s="6"/>
      <c r="I325" s="6"/>
      <c r="K325" s="5"/>
      <c r="L325" s="6"/>
    </row>
    <row r="326">
      <c r="F326" s="6"/>
      <c r="I326" s="6"/>
      <c r="K326" s="5"/>
      <c r="L326" s="6"/>
    </row>
    <row r="327">
      <c r="F327" s="6"/>
      <c r="I327" s="6"/>
      <c r="K327" s="5"/>
      <c r="L327" s="6"/>
    </row>
    <row r="328">
      <c r="F328" s="6"/>
      <c r="I328" s="6"/>
      <c r="K328" s="5"/>
      <c r="L328" s="6"/>
    </row>
    <row r="329">
      <c r="F329" s="6"/>
      <c r="I329" s="6"/>
      <c r="K329" s="5"/>
      <c r="L329" s="6"/>
    </row>
    <row r="330">
      <c r="F330" s="6"/>
      <c r="I330" s="6"/>
      <c r="K330" s="5"/>
      <c r="L330" s="6"/>
    </row>
    <row r="331">
      <c r="F331" s="6"/>
      <c r="I331" s="6"/>
      <c r="K331" s="5"/>
      <c r="L331" s="6"/>
    </row>
    <row r="332">
      <c r="F332" s="6"/>
      <c r="I332" s="6"/>
      <c r="K332" s="5"/>
      <c r="L332" s="6"/>
    </row>
    <row r="333">
      <c r="F333" s="6"/>
      <c r="I333" s="6"/>
      <c r="K333" s="5"/>
      <c r="L333" s="6"/>
    </row>
    <row r="334">
      <c r="F334" s="6"/>
      <c r="I334" s="6"/>
      <c r="K334" s="5"/>
      <c r="L334" s="6"/>
    </row>
    <row r="335">
      <c r="F335" s="6"/>
      <c r="I335" s="6"/>
      <c r="K335" s="5"/>
      <c r="L335" s="6"/>
    </row>
    <row r="336">
      <c r="F336" s="6"/>
      <c r="I336" s="6"/>
      <c r="K336" s="5"/>
      <c r="L336" s="6"/>
    </row>
    <row r="337">
      <c r="F337" s="6"/>
      <c r="I337" s="6"/>
      <c r="K337" s="5"/>
      <c r="L337" s="6"/>
    </row>
    <row r="338">
      <c r="F338" s="6"/>
      <c r="I338" s="6"/>
      <c r="K338" s="5"/>
      <c r="L338" s="6"/>
    </row>
    <row r="339">
      <c r="F339" s="6"/>
      <c r="I339" s="6"/>
      <c r="K339" s="5"/>
      <c r="L339" s="6"/>
    </row>
    <row r="340">
      <c r="F340" s="6"/>
      <c r="I340" s="6"/>
      <c r="K340" s="5"/>
      <c r="L340" s="6"/>
    </row>
    <row r="341">
      <c r="F341" s="6"/>
      <c r="I341" s="6"/>
      <c r="K341" s="5"/>
      <c r="L341" s="6"/>
    </row>
    <row r="342">
      <c r="F342" s="6"/>
      <c r="I342" s="6"/>
      <c r="K342" s="5"/>
      <c r="L342" s="6"/>
    </row>
    <row r="343">
      <c r="F343" s="6"/>
      <c r="I343" s="6"/>
      <c r="K343" s="5"/>
      <c r="L343" s="6"/>
    </row>
    <row r="344">
      <c r="F344" s="6"/>
      <c r="I344" s="6"/>
      <c r="K344" s="5"/>
      <c r="L344" s="6"/>
    </row>
    <row r="345">
      <c r="F345" s="6"/>
      <c r="I345" s="6"/>
      <c r="K345" s="5"/>
      <c r="L345" s="6"/>
    </row>
    <row r="346">
      <c r="F346" s="6"/>
      <c r="I346" s="6"/>
      <c r="K346" s="5"/>
      <c r="L346" s="6"/>
    </row>
    <row r="347">
      <c r="F347" s="6"/>
      <c r="I347" s="6"/>
      <c r="K347" s="5"/>
      <c r="L347" s="6"/>
    </row>
    <row r="348">
      <c r="F348" s="6"/>
      <c r="I348" s="6"/>
      <c r="K348" s="5"/>
      <c r="L348" s="6"/>
    </row>
    <row r="349">
      <c r="F349" s="6"/>
      <c r="I349" s="6"/>
      <c r="K349" s="5"/>
      <c r="L349" s="6"/>
    </row>
    <row r="350">
      <c r="F350" s="6"/>
      <c r="I350" s="6"/>
      <c r="K350" s="5"/>
      <c r="L350" s="6"/>
    </row>
    <row r="351">
      <c r="F351" s="6"/>
      <c r="I351" s="6"/>
      <c r="K351" s="5"/>
      <c r="L351" s="6"/>
    </row>
    <row r="352">
      <c r="F352" s="6"/>
      <c r="I352" s="6"/>
      <c r="K352" s="5"/>
      <c r="L352" s="6"/>
    </row>
    <row r="353">
      <c r="F353" s="6"/>
      <c r="I353" s="6"/>
      <c r="K353" s="5"/>
      <c r="L353" s="6"/>
    </row>
    <row r="354">
      <c r="F354" s="6"/>
      <c r="I354" s="6"/>
      <c r="K354" s="5"/>
      <c r="L354" s="6"/>
    </row>
    <row r="355">
      <c r="F355" s="6"/>
      <c r="I355" s="6"/>
      <c r="K355" s="5"/>
      <c r="L355" s="6"/>
    </row>
    <row r="356">
      <c r="F356" s="6"/>
      <c r="I356" s="6"/>
      <c r="K356" s="5"/>
      <c r="L356" s="6"/>
    </row>
    <row r="357">
      <c r="F357" s="6"/>
      <c r="I357" s="6"/>
      <c r="K357" s="5"/>
      <c r="L357" s="6"/>
    </row>
    <row r="358">
      <c r="F358" s="6"/>
      <c r="I358" s="6"/>
      <c r="K358" s="5"/>
      <c r="L358" s="6"/>
    </row>
    <row r="359">
      <c r="F359" s="6"/>
      <c r="I359" s="6"/>
      <c r="K359" s="5"/>
      <c r="L359" s="6"/>
    </row>
    <row r="360">
      <c r="F360" s="6"/>
      <c r="I360" s="6"/>
      <c r="K360" s="5"/>
      <c r="L360" s="6"/>
    </row>
    <row r="361">
      <c r="F361" s="6"/>
      <c r="I361" s="6"/>
      <c r="K361" s="5"/>
      <c r="L361" s="6"/>
    </row>
    <row r="362">
      <c r="F362" s="6"/>
      <c r="I362" s="6"/>
      <c r="K362" s="5"/>
      <c r="L362" s="6"/>
    </row>
    <row r="363">
      <c r="F363" s="6"/>
      <c r="I363" s="6"/>
      <c r="K363" s="5"/>
      <c r="L363" s="6"/>
    </row>
    <row r="364">
      <c r="F364" s="6"/>
      <c r="I364" s="6"/>
      <c r="K364" s="5"/>
      <c r="L364" s="6"/>
    </row>
    <row r="365">
      <c r="F365" s="6"/>
      <c r="I365" s="6"/>
      <c r="K365" s="5"/>
      <c r="L365" s="6"/>
    </row>
    <row r="366">
      <c r="F366" s="6"/>
      <c r="I366" s="6"/>
      <c r="K366" s="5"/>
      <c r="L366" s="6"/>
    </row>
    <row r="367">
      <c r="F367" s="6"/>
      <c r="I367" s="6"/>
      <c r="K367" s="5"/>
      <c r="L367" s="6"/>
    </row>
    <row r="368">
      <c r="F368" s="6"/>
      <c r="I368" s="6"/>
      <c r="K368" s="5"/>
      <c r="L368" s="6"/>
    </row>
    <row r="369">
      <c r="F369" s="6"/>
      <c r="I369" s="6"/>
      <c r="K369" s="5"/>
      <c r="L369" s="6"/>
    </row>
    <row r="370">
      <c r="F370" s="6"/>
      <c r="I370" s="6"/>
      <c r="K370" s="5"/>
      <c r="L370" s="6"/>
    </row>
    <row r="371">
      <c r="F371" s="6"/>
      <c r="I371" s="6"/>
      <c r="K371" s="5"/>
      <c r="L371" s="6"/>
    </row>
    <row r="372">
      <c r="F372" s="6"/>
      <c r="I372" s="6"/>
      <c r="K372" s="5"/>
      <c r="L372" s="6"/>
    </row>
    <row r="373">
      <c r="F373" s="6"/>
      <c r="I373" s="6"/>
      <c r="K373" s="5"/>
      <c r="L373" s="6"/>
    </row>
    <row r="374">
      <c r="F374" s="6"/>
      <c r="I374" s="6"/>
      <c r="K374" s="5"/>
      <c r="L374" s="6"/>
    </row>
    <row r="375">
      <c r="F375" s="6"/>
      <c r="I375" s="6"/>
      <c r="K375" s="5"/>
      <c r="L375" s="6"/>
    </row>
    <row r="376">
      <c r="F376" s="6"/>
      <c r="I376" s="6"/>
      <c r="K376" s="5"/>
      <c r="L376" s="6"/>
    </row>
    <row r="377">
      <c r="F377" s="6"/>
      <c r="I377" s="6"/>
      <c r="K377" s="5"/>
      <c r="L377" s="6"/>
    </row>
    <row r="378">
      <c r="F378" s="6"/>
      <c r="I378" s="6"/>
      <c r="K378" s="5"/>
      <c r="L378" s="6"/>
    </row>
    <row r="379">
      <c r="F379" s="6"/>
      <c r="I379" s="6"/>
      <c r="K379" s="5"/>
      <c r="L379" s="6"/>
    </row>
    <row r="380">
      <c r="F380" s="6"/>
      <c r="I380" s="6"/>
      <c r="K380" s="5"/>
      <c r="L380" s="6"/>
    </row>
    <row r="381">
      <c r="F381" s="6"/>
      <c r="I381" s="6"/>
      <c r="K381" s="5"/>
      <c r="L381" s="6"/>
    </row>
    <row r="382">
      <c r="F382" s="6"/>
      <c r="I382" s="6"/>
      <c r="K382" s="5"/>
      <c r="L382" s="6"/>
    </row>
    <row r="383">
      <c r="F383" s="6"/>
      <c r="I383" s="6"/>
      <c r="K383" s="5"/>
      <c r="L383" s="6"/>
    </row>
    <row r="384">
      <c r="F384" s="6"/>
      <c r="I384" s="6"/>
      <c r="K384" s="5"/>
      <c r="L384" s="6"/>
    </row>
    <row r="385">
      <c r="F385" s="6"/>
      <c r="I385" s="6"/>
      <c r="K385" s="5"/>
      <c r="L385" s="6"/>
    </row>
    <row r="386">
      <c r="F386" s="6"/>
      <c r="I386" s="6"/>
      <c r="K386" s="5"/>
      <c r="L386" s="6"/>
    </row>
    <row r="387">
      <c r="F387" s="6"/>
      <c r="I387" s="6"/>
      <c r="K387" s="5"/>
      <c r="L387" s="6"/>
    </row>
    <row r="388">
      <c r="F388" s="6"/>
      <c r="I388" s="6"/>
      <c r="K388" s="5"/>
      <c r="L388" s="6"/>
    </row>
    <row r="389">
      <c r="F389" s="6"/>
      <c r="I389" s="6"/>
      <c r="K389" s="5"/>
      <c r="L389" s="6"/>
    </row>
    <row r="390">
      <c r="F390" s="6"/>
      <c r="I390" s="6"/>
      <c r="K390" s="5"/>
      <c r="L390" s="6"/>
    </row>
    <row r="391">
      <c r="F391" s="6"/>
      <c r="I391" s="6"/>
      <c r="K391" s="5"/>
      <c r="L391" s="6"/>
    </row>
    <row r="392">
      <c r="F392" s="6"/>
      <c r="I392" s="6"/>
      <c r="K392" s="5"/>
      <c r="L392" s="6"/>
    </row>
    <row r="393">
      <c r="F393" s="6"/>
      <c r="I393" s="6"/>
      <c r="K393" s="5"/>
      <c r="L393" s="6"/>
    </row>
    <row r="394">
      <c r="F394" s="6"/>
      <c r="I394" s="6"/>
      <c r="K394" s="5"/>
      <c r="L394" s="6"/>
    </row>
    <row r="395">
      <c r="F395" s="6"/>
      <c r="I395" s="6"/>
      <c r="K395" s="5"/>
      <c r="L395" s="6"/>
    </row>
    <row r="396">
      <c r="F396" s="6"/>
      <c r="I396" s="6"/>
      <c r="K396" s="5"/>
      <c r="L396" s="6"/>
    </row>
    <row r="397">
      <c r="F397" s="6"/>
      <c r="I397" s="6"/>
      <c r="K397" s="5"/>
      <c r="L397" s="6"/>
    </row>
    <row r="398">
      <c r="F398" s="6"/>
      <c r="I398" s="6"/>
      <c r="K398" s="5"/>
      <c r="L398" s="6"/>
    </row>
    <row r="399">
      <c r="F399" s="6"/>
      <c r="I399" s="6"/>
      <c r="K399" s="5"/>
      <c r="L399" s="6"/>
    </row>
    <row r="400">
      <c r="F400" s="6"/>
      <c r="I400" s="6"/>
      <c r="K400" s="5"/>
      <c r="L400" s="6"/>
    </row>
    <row r="401">
      <c r="F401" s="6"/>
      <c r="I401" s="6"/>
      <c r="K401" s="5"/>
      <c r="L401" s="6"/>
    </row>
    <row r="402">
      <c r="F402" s="6"/>
      <c r="I402" s="6"/>
      <c r="K402" s="5"/>
      <c r="L402" s="6"/>
    </row>
    <row r="403">
      <c r="F403" s="6"/>
      <c r="I403" s="6"/>
      <c r="K403" s="5"/>
      <c r="L403" s="6"/>
    </row>
    <row r="404">
      <c r="F404" s="6"/>
      <c r="I404" s="6"/>
      <c r="K404" s="5"/>
      <c r="L404" s="6"/>
    </row>
    <row r="405">
      <c r="F405" s="6"/>
      <c r="I405" s="6"/>
      <c r="K405" s="5"/>
      <c r="L405" s="6"/>
    </row>
    <row r="406">
      <c r="F406" s="6"/>
      <c r="I406" s="6"/>
      <c r="K406" s="5"/>
      <c r="L406" s="6"/>
    </row>
    <row r="407">
      <c r="F407" s="6"/>
      <c r="I407" s="6"/>
      <c r="K407" s="5"/>
      <c r="L407" s="6"/>
    </row>
    <row r="408">
      <c r="F408" s="6"/>
      <c r="I408" s="6"/>
      <c r="K408" s="5"/>
      <c r="L408" s="6"/>
    </row>
    <row r="409">
      <c r="F409" s="6"/>
      <c r="I409" s="6"/>
      <c r="K409" s="5"/>
      <c r="L409" s="6"/>
    </row>
    <row r="410">
      <c r="F410" s="6"/>
      <c r="I410" s="6"/>
      <c r="K410" s="5"/>
      <c r="L410" s="6"/>
    </row>
    <row r="411">
      <c r="F411" s="6"/>
      <c r="I411" s="6"/>
      <c r="K411" s="5"/>
      <c r="L411" s="6"/>
    </row>
    <row r="412">
      <c r="F412" s="6"/>
      <c r="I412" s="6"/>
      <c r="K412" s="5"/>
      <c r="L412" s="6"/>
    </row>
    <row r="413">
      <c r="F413" s="6"/>
      <c r="I413" s="6"/>
      <c r="K413" s="5"/>
      <c r="L413" s="6"/>
    </row>
    <row r="414">
      <c r="F414" s="6"/>
      <c r="I414" s="6"/>
      <c r="K414" s="5"/>
      <c r="L414" s="6"/>
    </row>
    <row r="415">
      <c r="F415" s="6"/>
      <c r="I415" s="6"/>
      <c r="K415" s="5"/>
      <c r="L415" s="6"/>
    </row>
    <row r="416">
      <c r="F416" s="6"/>
      <c r="I416" s="6"/>
      <c r="K416" s="5"/>
      <c r="L416" s="6"/>
    </row>
    <row r="417">
      <c r="F417" s="6"/>
      <c r="I417" s="6"/>
      <c r="K417" s="5"/>
      <c r="L417" s="6"/>
    </row>
    <row r="418">
      <c r="F418" s="6"/>
      <c r="I418" s="6"/>
      <c r="K418" s="5"/>
      <c r="L418" s="6"/>
    </row>
    <row r="419">
      <c r="F419" s="6"/>
      <c r="I419" s="6"/>
      <c r="K419" s="5"/>
      <c r="L419" s="6"/>
    </row>
    <row r="420">
      <c r="F420" s="6"/>
      <c r="I420" s="6"/>
      <c r="K420" s="5"/>
      <c r="L420" s="6"/>
    </row>
    <row r="421">
      <c r="F421" s="6"/>
      <c r="I421" s="6"/>
      <c r="K421" s="5"/>
      <c r="L421" s="6"/>
    </row>
    <row r="422">
      <c r="F422" s="6"/>
      <c r="I422" s="6"/>
      <c r="K422" s="5"/>
      <c r="L422" s="6"/>
    </row>
    <row r="423">
      <c r="F423" s="6"/>
      <c r="I423" s="6"/>
      <c r="K423" s="5"/>
      <c r="L423" s="6"/>
    </row>
    <row r="424">
      <c r="F424" s="6"/>
      <c r="I424" s="6"/>
      <c r="K424" s="5"/>
      <c r="L424" s="6"/>
    </row>
    <row r="425">
      <c r="F425" s="6"/>
      <c r="I425" s="6"/>
      <c r="K425" s="5"/>
      <c r="L425" s="6"/>
    </row>
    <row r="426">
      <c r="F426" s="6"/>
      <c r="I426" s="6"/>
      <c r="K426" s="5"/>
      <c r="L426" s="6"/>
    </row>
    <row r="427">
      <c r="F427" s="6"/>
      <c r="I427" s="6"/>
      <c r="K427" s="5"/>
      <c r="L427" s="6"/>
    </row>
    <row r="428">
      <c r="F428" s="6"/>
      <c r="I428" s="6"/>
      <c r="K428" s="5"/>
      <c r="L428" s="6"/>
    </row>
    <row r="429">
      <c r="F429" s="6"/>
      <c r="I429" s="6"/>
      <c r="K429" s="5"/>
      <c r="L429" s="6"/>
    </row>
    <row r="430">
      <c r="F430" s="6"/>
      <c r="I430" s="6"/>
      <c r="K430" s="5"/>
      <c r="L430" s="6"/>
    </row>
    <row r="431">
      <c r="F431" s="6"/>
      <c r="I431" s="6"/>
      <c r="K431" s="5"/>
      <c r="L431" s="6"/>
    </row>
    <row r="432">
      <c r="F432" s="6"/>
      <c r="I432" s="6"/>
      <c r="K432" s="5"/>
      <c r="L432" s="6"/>
    </row>
    <row r="433">
      <c r="F433" s="6"/>
      <c r="I433" s="6"/>
      <c r="K433" s="5"/>
      <c r="L433" s="6"/>
    </row>
    <row r="434">
      <c r="F434" s="6"/>
      <c r="I434" s="6"/>
      <c r="K434" s="5"/>
      <c r="L434" s="6"/>
    </row>
    <row r="435">
      <c r="F435" s="6"/>
      <c r="I435" s="6"/>
      <c r="K435" s="5"/>
      <c r="L435" s="6"/>
    </row>
    <row r="436">
      <c r="F436" s="6"/>
      <c r="I436" s="6"/>
      <c r="K436" s="5"/>
      <c r="L436" s="6"/>
    </row>
    <row r="437">
      <c r="F437" s="6"/>
      <c r="I437" s="6"/>
      <c r="K437" s="5"/>
      <c r="L437" s="6"/>
    </row>
    <row r="438">
      <c r="F438" s="6"/>
      <c r="I438" s="6"/>
      <c r="K438" s="5"/>
      <c r="L438" s="6"/>
    </row>
    <row r="439">
      <c r="F439" s="6"/>
      <c r="I439" s="6"/>
      <c r="K439" s="5"/>
      <c r="L439" s="6"/>
    </row>
    <row r="440">
      <c r="F440" s="6"/>
      <c r="I440" s="6"/>
      <c r="K440" s="5"/>
      <c r="L440" s="6"/>
    </row>
    <row r="441">
      <c r="F441" s="6"/>
      <c r="I441" s="6"/>
      <c r="K441" s="5"/>
      <c r="L441" s="6"/>
    </row>
    <row r="442">
      <c r="F442" s="6"/>
      <c r="I442" s="6"/>
      <c r="K442" s="5"/>
      <c r="L442" s="6"/>
    </row>
    <row r="443">
      <c r="F443" s="6"/>
      <c r="I443" s="6"/>
      <c r="K443" s="5"/>
      <c r="L443" s="6"/>
    </row>
    <row r="444">
      <c r="F444" s="6"/>
      <c r="I444" s="6"/>
      <c r="K444" s="5"/>
      <c r="L444" s="6"/>
    </row>
    <row r="445">
      <c r="F445" s="6"/>
      <c r="I445" s="6"/>
      <c r="K445" s="5"/>
      <c r="L445" s="6"/>
    </row>
    <row r="446">
      <c r="F446" s="6"/>
      <c r="I446" s="6"/>
      <c r="K446" s="5"/>
      <c r="L446" s="6"/>
    </row>
    <row r="447">
      <c r="F447" s="6"/>
      <c r="I447" s="6"/>
      <c r="K447" s="5"/>
      <c r="L447" s="6"/>
    </row>
    <row r="448">
      <c r="F448" s="6"/>
      <c r="I448" s="6"/>
      <c r="K448" s="5"/>
      <c r="L448" s="6"/>
    </row>
    <row r="449">
      <c r="F449" s="6"/>
      <c r="I449" s="6"/>
      <c r="K449" s="5"/>
      <c r="L449" s="6"/>
    </row>
    <row r="450">
      <c r="F450" s="6"/>
      <c r="I450" s="6"/>
      <c r="K450" s="5"/>
      <c r="L450" s="6"/>
    </row>
    <row r="451">
      <c r="F451" s="6"/>
      <c r="I451" s="6"/>
      <c r="K451" s="5"/>
      <c r="L451" s="6"/>
    </row>
    <row r="452">
      <c r="F452" s="6"/>
      <c r="I452" s="6"/>
      <c r="K452" s="5"/>
      <c r="L452" s="6"/>
    </row>
    <row r="453">
      <c r="F453" s="6"/>
      <c r="I453" s="6"/>
      <c r="K453" s="5"/>
      <c r="L453" s="6"/>
    </row>
    <row r="454">
      <c r="F454" s="6"/>
      <c r="I454" s="6"/>
      <c r="K454" s="5"/>
      <c r="L454" s="6"/>
    </row>
    <row r="455">
      <c r="F455" s="6"/>
      <c r="I455" s="6"/>
      <c r="K455" s="5"/>
      <c r="L455" s="6"/>
    </row>
    <row r="456">
      <c r="F456" s="6"/>
      <c r="I456" s="6"/>
      <c r="K456" s="5"/>
      <c r="L456" s="6"/>
    </row>
    <row r="457">
      <c r="F457" s="6"/>
      <c r="I457" s="6"/>
      <c r="K457" s="5"/>
      <c r="L457" s="6"/>
    </row>
    <row r="458">
      <c r="F458" s="6"/>
      <c r="I458" s="6"/>
      <c r="K458" s="5"/>
      <c r="L458" s="6"/>
    </row>
    <row r="459">
      <c r="F459" s="6"/>
      <c r="I459" s="6"/>
      <c r="K459" s="5"/>
      <c r="L459" s="6"/>
    </row>
    <row r="460">
      <c r="F460" s="6"/>
      <c r="I460" s="6"/>
      <c r="K460" s="5"/>
      <c r="L460" s="6"/>
    </row>
    <row r="461">
      <c r="F461" s="6"/>
      <c r="I461" s="6"/>
      <c r="K461" s="5"/>
      <c r="L461" s="6"/>
    </row>
    <row r="462">
      <c r="F462" s="6"/>
      <c r="I462" s="6"/>
      <c r="K462" s="5"/>
      <c r="L462" s="6"/>
    </row>
    <row r="463">
      <c r="F463" s="6"/>
      <c r="I463" s="6"/>
      <c r="K463" s="5"/>
      <c r="L463" s="6"/>
    </row>
    <row r="464">
      <c r="F464" s="6"/>
      <c r="I464" s="6"/>
      <c r="K464" s="5"/>
      <c r="L464" s="6"/>
    </row>
    <row r="465">
      <c r="F465" s="6"/>
      <c r="I465" s="6"/>
      <c r="K465" s="5"/>
      <c r="L465" s="6"/>
    </row>
    <row r="466">
      <c r="F466" s="6"/>
      <c r="I466" s="6"/>
      <c r="K466" s="5"/>
      <c r="L466" s="6"/>
    </row>
    <row r="467">
      <c r="F467" s="6"/>
      <c r="I467" s="6"/>
      <c r="K467" s="5"/>
      <c r="L467" s="6"/>
    </row>
    <row r="468">
      <c r="F468" s="6"/>
      <c r="I468" s="6"/>
      <c r="K468" s="5"/>
      <c r="L468" s="6"/>
    </row>
    <row r="469">
      <c r="F469" s="6"/>
      <c r="I469" s="6"/>
      <c r="K469" s="5"/>
      <c r="L469" s="6"/>
    </row>
    <row r="470">
      <c r="F470" s="6"/>
      <c r="I470" s="6"/>
      <c r="K470" s="5"/>
      <c r="L470" s="6"/>
    </row>
    <row r="471">
      <c r="F471" s="6"/>
      <c r="I471" s="6"/>
      <c r="K471" s="5"/>
      <c r="L471" s="6"/>
    </row>
    <row r="472">
      <c r="F472" s="6"/>
      <c r="I472" s="6"/>
      <c r="K472" s="5"/>
      <c r="L472" s="6"/>
    </row>
    <row r="473">
      <c r="F473" s="6"/>
      <c r="I473" s="6"/>
      <c r="K473" s="5"/>
      <c r="L473" s="6"/>
    </row>
    <row r="474">
      <c r="F474" s="6"/>
      <c r="I474" s="6"/>
      <c r="K474" s="5"/>
      <c r="L474" s="6"/>
    </row>
    <row r="475">
      <c r="F475" s="6"/>
      <c r="I475" s="6"/>
      <c r="K475" s="5"/>
      <c r="L475" s="6"/>
    </row>
    <row r="476">
      <c r="F476" s="6"/>
      <c r="I476" s="6"/>
      <c r="K476" s="5"/>
      <c r="L476" s="6"/>
    </row>
    <row r="477">
      <c r="F477" s="6"/>
      <c r="I477" s="6"/>
      <c r="K477" s="5"/>
      <c r="L477" s="6"/>
    </row>
    <row r="478">
      <c r="F478" s="6"/>
      <c r="I478" s="6"/>
      <c r="K478" s="5"/>
      <c r="L478" s="6"/>
    </row>
    <row r="479">
      <c r="F479" s="6"/>
      <c r="I479" s="6"/>
      <c r="K479" s="5"/>
      <c r="L479" s="6"/>
    </row>
    <row r="480">
      <c r="F480" s="6"/>
      <c r="I480" s="6"/>
      <c r="K480" s="5"/>
      <c r="L480" s="6"/>
    </row>
    <row r="481">
      <c r="F481" s="6"/>
      <c r="I481" s="6"/>
      <c r="K481" s="5"/>
      <c r="L481" s="6"/>
    </row>
    <row r="482">
      <c r="F482" s="6"/>
      <c r="I482" s="6"/>
      <c r="K482" s="5"/>
      <c r="L482" s="6"/>
    </row>
    <row r="483">
      <c r="F483" s="6"/>
      <c r="I483" s="6"/>
      <c r="K483" s="5"/>
      <c r="L483" s="6"/>
    </row>
    <row r="484">
      <c r="F484" s="6"/>
      <c r="I484" s="6"/>
      <c r="K484" s="5"/>
      <c r="L484" s="6"/>
    </row>
    <row r="485">
      <c r="F485" s="6"/>
      <c r="I485" s="6"/>
      <c r="K485" s="5"/>
      <c r="L485" s="6"/>
    </row>
    <row r="486">
      <c r="F486" s="6"/>
      <c r="I486" s="6"/>
      <c r="K486" s="5"/>
      <c r="L486" s="6"/>
    </row>
    <row r="487">
      <c r="F487" s="6"/>
      <c r="I487" s="6"/>
      <c r="K487" s="5"/>
      <c r="L487" s="6"/>
    </row>
    <row r="488">
      <c r="F488" s="6"/>
      <c r="I488" s="6"/>
      <c r="K488" s="5"/>
      <c r="L488" s="6"/>
    </row>
    <row r="489">
      <c r="F489" s="6"/>
      <c r="I489" s="6"/>
      <c r="K489" s="5"/>
      <c r="L489" s="6"/>
    </row>
    <row r="490">
      <c r="F490" s="6"/>
      <c r="I490" s="6"/>
      <c r="K490" s="5"/>
      <c r="L490" s="6"/>
    </row>
    <row r="491">
      <c r="F491" s="6"/>
      <c r="I491" s="6"/>
      <c r="K491" s="5"/>
      <c r="L491" s="6"/>
    </row>
    <row r="492">
      <c r="F492" s="6"/>
      <c r="I492" s="6"/>
      <c r="K492" s="5"/>
      <c r="L492" s="6"/>
    </row>
    <row r="493">
      <c r="F493" s="6"/>
      <c r="I493" s="6"/>
      <c r="K493" s="5"/>
      <c r="L493" s="6"/>
    </row>
    <row r="494">
      <c r="F494" s="6"/>
      <c r="I494" s="6"/>
      <c r="K494" s="5"/>
      <c r="L494" s="6"/>
    </row>
    <row r="495">
      <c r="F495" s="6"/>
      <c r="I495" s="6"/>
      <c r="K495" s="5"/>
      <c r="L495" s="6"/>
    </row>
    <row r="496">
      <c r="F496" s="6"/>
      <c r="I496" s="6"/>
      <c r="K496" s="5"/>
      <c r="L496" s="6"/>
    </row>
    <row r="497">
      <c r="F497" s="6"/>
      <c r="I497" s="6"/>
      <c r="K497" s="5"/>
      <c r="L497" s="6"/>
    </row>
    <row r="498">
      <c r="F498" s="6"/>
      <c r="I498" s="6"/>
      <c r="K498" s="5"/>
      <c r="L498" s="6"/>
    </row>
    <row r="499">
      <c r="F499" s="6"/>
      <c r="I499" s="6"/>
      <c r="K499" s="5"/>
      <c r="L499" s="6"/>
    </row>
    <row r="500">
      <c r="F500" s="6"/>
      <c r="I500" s="6"/>
      <c r="K500" s="5"/>
      <c r="L500" s="6"/>
    </row>
    <row r="501">
      <c r="F501" s="6"/>
      <c r="I501" s="6"/>
      <c r="K501" s="5"/>
      <c r="L501" s="6"/>
    </row>
    <row r="502">
      <c r="F502" s="6"/>
      <c r="I502" s="6"/>
      <c r="K502" s="5"/>
      <c r="L502" s="6"/>
    </row>
    <row r="503">
      <c r="F503" s="6"/>
      <c r="I503" s="6"/>
      <c r="K503" s="5"/>
      <c r="L503" s="6"/>
    </row>
    <row r="504">
      <c r="F504" s="6"/>
      <c r="I504" s="6"/>
      <c r="K504" s="5"/>
      <c r="L504" s="6"/>
    </row>
    <row r="505">
      <c r="F505" s="6"/>
      <c r="I505" s="6"/>
      <c r="K505" s="5"/>
      <c r="L505" s="6"/>
    </row>
    <row r="506">
      <c r="F506" s="6"/>
      <c r="I506" s="6"/>
      <c r="K506" s="5"/>
      <c r="L506" s="6"/>
    </row>
    <row r="507">
      <c r="F507" s="6"/>
      <c r="I507" s="6"/>
      <c r="K507" s="5"/>
      <c r="L507" s="6"/>
    </row>
    <row r="508">
      <c r="F508" s="6"/>
      <c r="I508" s="6"/>
      <c r="K508" s="5"/>
      <c r="L508" s="6"/>
    </row>
    <row r="509">
      <c r="F509" s="6"/>
      <c r="I509" s="6"/>
      <c r="K509" s="5"/>
      <c r="L509" s="6"/>
    </row>
    <row r="510">
      <c r="F510" s="6"/>
      <c r="I510" s="6"/>
      <c r="K510" s="5"/>
      <c r="L510" s="6"/>
    </row>
    <row r="511">
      <c r="F511" s="6"/>
      <c r="I511" s="6"/>
      <c r="K511" s="5"/>
      <c r="L511" s="6"/>
    </row>
    <row r="512">
      <c r="F512" s="6"/>
      <c r="I512" s="6"/>
      <c r="K512" s="5"/>
      <c r="L512" s="6"/>
    </row>
    <row r="513">
      <c r="F513" s="6"/>
      <c r="I513" s="6"/>
      <c r="K513" s="5"/>
      <c r="L513" s="6"/>
    </row>
    <row r="514">
      <c r="F514" s="6"/>
      <c r="I514" s="6"/>
      <c r="K514" s="5"/>
      <c r="L514" s="6"/>
    </row>
    <row r="515">
      <c r="F515" s="6"/>
      <c r="I515" s="6"/>
      <c r="K515" s="5"/>
      <c r="L515" s="6"/>
    </row>
    <row r="516">
      <c r="F516" s="6"/>
      <c r="I516" s="6"/>
      <c r="K516" s="5"/>
      <c r="L516" s="6"/>
    </row>
    <row r="517">
      <c r="F517" s="6"/>
      <c r="I517" s="6"/>
      <c r="K517" s="5"/>
      <c r="L517" s="6"/>
    </row>
    <row r="518">
      <c r="F518" s="6"/>
      <c r="I518" s="6"/>
      <c r="K518" s="5"/>
      <c r="L518" s="6"/>
    </row>
    <row r="519">
      <c r="F519" s="6"/>
      <c r="I519" s="6"/>
      <c r="K519" s="5"/>
      <c r="L519" s="6"/>
    </row>
    <row r="520">
      <c r="F520" s="6"/>
      <c r="I520" s="6"/>
      <c r="K520" s="5"/>
      <c r="L520" s="6"/>
    </row>
    <row r="521">
      <c r="F521" s="6"/>
      <c r="I521" s="6"/>
      <c r="K521" s="5"/>
      <c r="L521" s="6"/>
    </row>
    <row r="522">
      <c r="F522" s="6"/>
      <c r="I522" s="6"/>
      <c r="K522" s="5"/>
      <c r="L522" s="6"/>
    </row>
    <row r="523">
      <c r="F523" s="6"/>
      <c r="I523" s="6"/>
      <c r="K523" s="5"/>
      <c r="L523" s="6"/>
    </row>
    <row r="524">
      <c r="F524" s="6"/>
      <c r="I524" s="6"/>
      <c r="K524" s="5"/>
      <c r="L524" s="6"/>
    </row>
    <row r="525">
      <c r="F525" s="6"/>
      <c r="I525" s="6"/>
      <c r="K525" s="5"/>
      <c r="L525" s="6"/>
    </row>
    <row r="526">
      <c r="F526" s="6"/>
      <c r="I526" s="6"/>
      <c r="K526" s="5"/>
      <c r="L526" s="6"/>
    </row>
    <row r="527">
      <c r="F527" s="6"/>
      <c r="I527" s="6"/>
      <c r="K527" s="5"/>
      <c r="L527" s="6"/>
    </row>
    <row r="528">
      <c r="F528" s="6"/>
      <c r="I528" s="6"/>
      <c r="K528" s="5"/>
      <c r="L528" s="6"/>
    </row>
    <row r="529">
      <c r="F529" s="6"/>
      <c r="I529" s="6"/>
      <c r="K529" s="5"/>
      <c r="L529" s="6"/>
    </row>
    <row r="530">
      <c r="F530" s="6"/>
      <c r="I530" s="6"/>
      <c r="K530" s="5"/>
      <c r="L530" s="6"/>
    </row>
    <row r="531">
      <c r="F531" s="6"/>
      <c r="I531" s="6"/>
      <c r="K531" s="5"/>
      <c r="L531" s="6"/>
    </row>
    <row r="532">
      <c r="F532" s="6"/>
      <c r="I532" s="6"/>
      <c r="K532" s="5"/>
      <c r="L532" s="6"/>
    </row>
    <row r="533">
      <c r="F533" s="6"/>
      <c r="I533" s="6"/>
      <c r="K533" s="5"/>
      <c r="L533" s="6"/>
    </row>
    <row r="534">
      <c r="F534" s="6"/>
      <c r="I534" s="6"/>
      <c r="K534" s="5"/>
      <c r="L534" s="6"/>
    </row>
    <row r="535">
      <c r="F535" s="6"/>
      <c r="I535" s="6"/>
      <c r="K535" s="5"/>
      <c r="L535" s="6"/>
    </row>
    <row r="536">
      <c r="F536" s="6"/>
      <c r="I536" s="6"/>
      <c r="K536" s="5"/>
      <c r="L536" s="6"/>
    </row>
    <row r="537">
      <c r="F537" s="6"/>
      <c r="I537" s="6"/>
      <c r="K537" s="5"/>
      <c r="L537" s="6"/>
    </row>
    <row r="538">
      <c r="F538" s="6"/>
      <c r="I538" s="6"/>
      <c r="K538" s="5"/>
      <c r="L538" s="6"/>
    </row>
    <row r="539">
      <c r="F539" s="6"/>
      <c r="I539" s="6"/>
      <c r="K539" s="5"/>
      <c r="L539" s="6"/>
    </row>
    <row r="540">
      <c r="F540" s="6"/>
      <c r="I540" s="6"/>
      <c r="K540" s="5"/>
      <c r="L540" s="6"/>
    </row>
    <row r="541">
      <c r="F541" s="6"/>
      <c r="I541" s="6"/>
      <c r="K541" s="5"/>
      <c r="L541" s="6"/>
    </row>
    <row r="542">
      <c r="F542" s="6"/>
      <c r="I542" s="6"/>
      <c r="K542" s="5"/>
      <c r="L542" s="6"/>
    </row>
    <row r="543">
      <c r="F543" s="6"/>
      <c r="I543" s="6"/>
      <c r="K543" s="5"/>
      <c r="L543" s="6"/>
    </row>
    <row r="544">
      <c r="F544" s="6"/>
      <c r="I544" s="6"/>
      <c r="K544" s="5"/>
      <c r="L544" s="6"/>
    </row>
    <row r="545">
      <c r="F545" s="6"/>
      <c r="I545" s="6"/>
      <c r="K545" s="5"/>
      <c r="L545" s="6"/>
    </row>
    <row r="546">
      <c r="F546" s="6"/>
      <c r="I546" s="6"/>
      <c r="K546" s="5"/>
      <c r="L546" s="6"/>
    </row>
    <row r="547">
      <c r="F547" s="6"/>
      <c r="I547" s="6"/>
      <c r="K547" s="5"/>
      <c r="L547" s="6"/>
    </row>
    <row r="548">
      <c r="F548" s="6"/>
      <c r="I548" s="6"/>
      <c r="K548" s="5"/>
      <c r="L548" s="6"/>
    </row>
    <row r="549">
      <c r="F549" s="6"/>
      <c r="I549" s="6"/>
      <c r="K549" s="5"/>
      <c r="L549" s="6"/>
    </row>
    <row r="550">
      <c r="F550" s="6"/>
      <c r="I550" s="6"/>
      <c r="K550" s="5"/>
      <c r="L550" s="6"/>
    </row>
    <row r="551">
      <c r="F551" s="6"/>
      <c r="I551" s="6"/>
      <c r="K551" s="5"/>
      <c r="L551" s="6"/>
    </row>
    <row r="552">
      <c r="F552" s="6"/>
      <c r="I552" s="6"/>
      <c r="K552" s="5"/>
      <c r="L552" s="6"/>
    </row>
    <row r="553">
      <c r="F553" s="6"/>
      <c r="I553" s="6"/>
      <c r="K553" s="5"/>
      <c r="L553" s="6"/>
    </row>
    <row r="554">
      <c r="F554" s="6"/>
      <c r="I554" s="6"/>
      <c r="K554" s="5"/>
      <c r="L554" s="6"/>
    </row>
    <row r="555">
      <c r="F555" s="6"/>
      <c r="I555" s="6"/>
      <c r="K555" s="5"/>
      <c r="L555" s="6"/>
    </row>
    <row r="556">
      <c r="F556" s="6"/>
      <c r="I556" s="6"/>
      <c r="K556" s="5"/>
      <c r="L556" s="6"/>
    </row>
    <row r="557">
      <c r="F557" s="6"/>
      <c r="I557" s="6"/>
      <c r="K557" s="5"/>
      <c r="L557" s="6"/>
    </row>
    <row r="558">
      <c r="F558" s="6"/>
      <c r="I558" s="6"/>
      <c r="K558" s="5"/>
      <c r="L558" s="6"/>
    </row>
    <row r="559">
      <c r="F559" s="6"/>
      <c r="I559" s="6"/>
      <c r="K559" s="5"/>
      <c r="L559" s="6"/>
    </row>
    <row r="560">
      <c r="F560" s="6"/>
      <c r="I560" s="6"/>
      <c r="K560" s="5"/>
      <c r="L560" s="6"/>
    </row>
    <row r="561">
      <c r="F561" s="6"/>
      <c r="I561" s="6"/>
      <c r="K561" s="5"/>
      <c r="L561" s="6"/>
    </row>
    <row r="562">
      <c r="F562" s="6"/>
      <c r="I562" s="6"/>
      <c r="K562" s="5"/>
      <c r="L562" s="6"/>
    </row>
    <row r="563">
      <c r="F563" s="6"/>
      <c r="I563" s="6"/>
      <c r="K563" s="5"/>
      <c r="L563" s="6"/>
    </row>
    <row r="564">
      <c r="F564" s="6"/>
      <c r="I564" s="6"/>
      <c r="K564" s="5"/>
      <c r="L564" s="6"/>
    </row>
    <row r="565">
      <c r="F565" s="6"/>
      <c r="I565" s="6"/>
      <c r="K565" s="5"/>
      <c r="L565" s="6"/>
    </row>
    <row r="566">
      <c r="F566" s="6"/>
      <c r="I566" s="6"/>
      <c r="K566" s="5"/>
      <c r="L566" s="6"/>
    </row>
    <row r="567">
      <c r="F567" s="6"/>
      <c r="I567" s="6"/>
      <c r="K567" s="5"/>
      <c r="L567" s="6"/>
    </row>
    <row r="568">
      <c r="F568" s="6"/>
      <c r="I568" s="6"/>
      <c r="K568" s="5"/>
      <c r="L568" s="6"/>
    </row>
    <row r="569">
      <c r="F569" s="6"/>
      <c r="I569" s="6"/>
      <c r="K569" s="5"/>
      <c r="L569" s="6"/>
    </row>
    <row r="570">
      <c r="F570" s="6"/>
      <c r="I570" s="6"/>
      <c r="K570" s="5"/>
      <c r="L570" s="6"/>
    </row>
    <row r="571">
      <c r="F571" s="6"/>
      <c r="I571" s="6"/>
      <c r="K571" s="5"/>
      <c r="L571" s="6"/>
    </row>
    <row r="572">
      <c r="F572" s="6"/>
      <c r="I572" s="6"/>
      <c r="K572" s="5"/>
      <c r="L572" s="6"/>
    </row>
    <row r="573">
      <c r="F573" s="6"/>
      <c r="I573" s="6"/>
      <c r="K573" s="5"/>
      <c r="L573" s="6"/>
    </row>
    <row r="574">
      <c r="F574" s="6"/>
      <c r="I574" s="6"/>
      <c r="K574" s="5"/>
      <c r="L574" s="6"/>
    </row>
    <row r="575">
      <c r="F575" s="6"/>
      <c r="I575" s="6"/>
      <c r="K575" s="5"/>
      <c r="L575" s="6"/>
    </row>
    <row r="576">
      <c r="F576" s="6"/>
      <c r="I576" s="6"/>
      <c r="K576" s="5"/>
      <c r="L576" s="6"/>
    </row>
    <row r="577">
      <c r="F577" s="6"/>
      <c r="I577" s="6"/>
      <c r="K577" s="5"/>
      <c r="L577" s="6"/>
    </row>
    <row r="578">
      <c r="F578" s="6"/>
      <c r="I578" s="6"/>
      <c r="K578" s="5"/>
      <c r="L578" s="6"/>
    </row>
    <row r="579">
      <c r="F579" s="6"/>
      <c r="I579" s="6"/>
      <c r="K579" s="5"/>
      <c r="L579" s="6"/>
    </row>
    <row r="580">
      <c r="F580" s="6"/>
      <c r="I580" s="6"/>
      <c r="K580" s="5"/>
      <c r="L580" s="6"/>
    </row>
    <row r="581">
      <c r="F581" s="6"/>
      <c r="I581" s="6"/>
      <c r="K581" s="5"/>
      <c r="L581" s="6"/>
    </row>
    <row r="582">
      <c r="F582" s="6"/>
      <c r="I582" s="6"/>
      <c r="K582" s="5"/>
      <c r="L582" s="6"/>
    </row>
    <row r="583">
      <c r="F583" s="6"/>
      <c r="I583" s="6"/>
      <c r="K583" s="5"/>
      <c r="L583" s="6"/>
    </row>
    <row r="584">
      <c r="F584" s="6"/>
      <c r="I584" s="6"/>
      <c r="K584" s="5"/>
      <c r="L584" s="6"/>
    </row>
    <row r="585">
      <c r="F585" s="6"/>
      <c r="I585" s="6"/>
      <c r="K585" s="5"/>
      <c r="L585" s="6"/>
    </row>
    <row r="586">
      <c r="F586" s="6"/>
      <c r="I586" s="6"/>
      <c r="K586" s="5"/>
      <c r="L586" s="6"/>
    </row>
    <row r="587">
      <c r="F587" s="6"/>
      <c r="I587" s="6"/>
      <c r="K587" s="5"/>
      <c r="L587" s="6"/>
    </row>
    <row r="588">
      <c r="F588" s="6"/>
      <c r="I588" s="6"/>
      <c r="K588" s="5"/>
      <c r="L588" s="6"/>
    </row>
    <row r="589">
      <c r="F589" s="6"/>
      <c r="I589" s="6"/>
      <c r="K589" s="5"/>
      <c r="L589" s="6"/>
    </row>
    <row r="590">
      <c r="F590" s="6"/>
      <c r="I590" s="6"/>
      <c r="K590" s="5"/>
      <c r="L590" s="6"/>
    </row>
    <row r="591">
      <c r="F591" s="6"/>
      <c r="I591" s="6"/>
      <c r="K591" s="5"/>
      <c r="L591" s="6"/>
    </row>
    <row r="592">
      <c r="F592" s="6"/>
      <c r="I592" s="6"/>
      <c r="K592" s="5"/>
      <c r="L592" s="6"/>
    </row>
    <row r="593">
      <c r="F593" s="6"/>
      <c r="I593" s="6"/>
      <c r="K593" s="5"/>
      <c r="L593" s="6"/>
    </row>
    <row r="594">
      <c r="F594" s="6"/>
      <c r="I594" s="6"/>
      <c r="K594" s="5"/>
      <c r="L594" s="6"/>
    </row>
    <row r="595">
      <c r="F595" s="6"/>
      <c r="I595" s="6"/>
      <c r="K595" s="5"/>
      <c r="L595" s="6"/>
    </row>
    <row r="596">
      <c r="F596" s="6"/>
      <c r="I596" s="6"/>
      <c r="K596" s="5"/>
      <c r="L596" s="6"/>
    </row>
    <row r="597">
      <c r="F597" s="6"/>
      <c r="I597" s="6"/>
      <c r="K597" s="5"/>
      <c r="L597" s="6"/>
    </row>
    <row r="598">
      <c r="F598" s="6"/>
      <c r="I598" s="6"/>
      <c r="K598" s="5"/>
      <c r="L598" s="6"/>
    </row>
    <row r="599">
      <c r="F599" s="6"/>
      <c r="I599" s="6"/>
      <c r="K599" s="5"/>
      <c r="L599" s="6"/>
    </row>
    <row r="600">
      <c r="F600" s="6"/>
      <c r="I600" s="6"/>
      <c r="K600" s="5"/>
      <c r="L600" s="6"/>
    </row>
    <row r="601">
      <c r="F601" s="6"/>
      <c r="I601" s="6"/>
      <c r="K601" s="5"/>
      <c r="L601" s="6"/>
    </row>
    <row r="602">
      <c r="F602" s="6"/>
      <c r="I602" s="6"/>
      <c r="K602" s="5"/>
      <c r="L602" s="6"/>
    </row>
    <row r="603">
      <c r="F603" s="6"/>
      <c r="I603" s="6"/>
      <c r="K603" s="5"/>
      <c r="L603" s="6"/>
    </row>
    <row r="604">
      <c r="F604" s="6"/>
      <c r="I604" s="6"/>
      <c r="K604" s="5"/>
      <c r="L604" s="6"/>
    </row>
    <row r="605">
      <c r="F605" s="6"/>
      <c r="I605" s="6"/>
      <c r="K605" s="5"/>
      <c r="L605" s="6"/>
    </row>
    <row r="606">
      <c r="F606" s="6"/>
      <c r="I606" s="6"/>
      <c r="K606" s="5"/>
      <c r="L606" s="6"/>
    </row>
    <row r="607">
      <c r="F607" s="6"/>
      <c r="I607" s="6"/>
      <c r="K607" s="5"/>
      <c r="L607" s="6"/>
    </row>
    <row r="608">
      <c r="F608" s="6"/>
      <c r="I608" s="6"/>
      <c r="K608" s="5"/>
      <c r="L608" s="6"/>
    </row>
    <row r="609">
      <c r="F609" s="6"/>
      <c r="I609" s="6"/>
      <c r="K609" s="5"/>
      <c r="L609" s="6"/>
    </row>
    <row r="610">
      <c r="F610" s="6"/>
      <c r="I610" s="6"/>
      <c r="K610" s="5"/>
      <c r="L610" s="6"/>
    </row>
    <row r="611">
      <c r="F611" s="6"/>
      <c r="I611" s="6"/>
      <c r="K611" s="5"/>
      <c r="L611" s="6"/>
    </row>
    <row r="612">
      <c r="F612" s="6"/>
      <c r="I612" s="6"/>
      <c r="K612" s="5"/>
      <c r="L612" s="6"/>
    </row>
    <row r="613">
      <c r="F613" s="6"/>
      <c r="I613" s="6"/>
      <c r="K613" s="5"/>
      <c r="L613" s="6"/>
    </row>
    <row r="614">
      <c r="F614" s="6"/>
      <c r="I614" s="6"/>
      <c r="K614" s="5"/>
      <c r="L614" s="6"/>
    </row>
    <row r="615">
      <c r="F615" s="6"/>
      <c r="I615" s="6"/>
      <c r="K615" s="5"/>
      <c r="L615" s="6"/>
    </row>
    <row r="616">
      <c r="F616" s="6"/>
      <c r="I616" s="6"/>
      <c r="K616" s="5"/>
      <c r="L616" s="6"/>
    </row>
    <row r="617">
      <c r="F617" s="6"/>
      <c r="I617" s="6"/>
      <c r="K617" s="5"/>
      <c r="L617" s="6"/>
    </row>
    <row r="618">
      <c r="F618" s="6"/>
      <c r="I618" s="6"/>
      <c r="K618" s="5"/>
      <c r="L618" s="6"/>
    </row>
    <row r="619">
      <c r="F619" s="6"/>
      <c r="I619" s="6"/>
      <c r="K619" s="5"/>
      <c r="L619" s="6"/>
    </row>
    <row r="620">
      <c r="F620" s="6"/>
      <c r="I620" s="6"/>
      <c r="K620" s="5"/>
      <c r="L620" s="6"/>
    </row>
    <row r="621">
      <c r="F621" s="6"/>
      <c r="I621" s="6"/>
      <c r="K621" s="5"/>
      <c r="L621" s="6"/>
    </row>
    <row r="622">
      <c r="F622" s="6"/>
      <c r="I622" s="6"/>
      <c r="K622" s="5"/>
      <c r="L622" s="6"/>
    </row>
    <row r="623">
      <c r="F623" s="6"/>
      <c r="I623" s="6"/>
      <c r="K623" s="5"/>
      <c r="L623" s="6"/>
    </row>
    <row r="624">
      <c r="F624" s="6"/>
      <c r="I624" s="6"/>
      <c r="K624" s="5"/>
      <c r="L624" s="6"/>
    </row>
    <row r="625">
      <c r="F625" s="6"/>
      <c r="I625" s="6"/>
      <c r="K625" s="5"/>
      <c r="L625" s="6"/>
    </row>
    <row r="626">
      <c r="F626" s="6"/>
      <c r="I626" s="6"/>
      <c r="K626" s="5"/>
      <c r="L626" s="6"/>
    </row>
    <row r="627">
      <c r="F627" s="6"/>
      <c r="I627" s="6"/>
      <c r="K627" s="5"/>
      <c r="L627" s="6"/>
    </row>
    <row r="628">
      <c r="F628" s="6"/>
      <c r="I628" s="6"/>
      <c r="K628" s="5"/>
      <c r="L628" s="6"/>
    </row>
    <row r="629">
      <c r="F629" s="6"/>
      <c r="I629" s="6"/>
      <c r="K629" s="5"/>
      <c r="L629" s="6"/>
    </row>
    <row r="630">
      <c r="F630" s="6"/>
      <c r="I630" s="6"/>
      <c r="K630" s="5"/>
      <c r="L630" s="6"/>
    </row>
    <row r="631">
      <c r="F631" s="6"/>
      <c r="I631" s="6"/>
      <c r="K631" s="5"/>
      <c r="L631" s="6"/>
    </row>
    <row r="632">
      <c r="F632" s="6"/>
      <c r="I632" s="6"/>
      <c r="K632" s="5"/>
      <c r="L632" s="6"/>
    </row>
    <row r="633">
      <c r="F633" s="6"/>
      <c r="I633" s="6"/>
      <c r="K633" s="5"/>
      <c r="L633" s="6"/>
    </row>
    <row r="634">
      <c r="F634" s="6"/>
      <c r="I634" s="6"/>
      <c r="K634" s="5"/>
      <c r="L634" s="6"/>
    </row>
    <row r="635">
      <c r="F635" s="6"/>
      <c r="I635" s="6"/>
      <c r="K635" s="5"/>
      <c r="L635" s="6"/>
    </row>
    <row r="636">
      <c r="F636" s="6"/>
      <c r="I636" s="6"/>
      <c r="K636" s="5"/>
      <c r="L636" s="6"/>
    </row>
    <row r="637">
      <c r="F637" s="6"/>
      <c r="I637" s="6"/>
      <c r="K637" s="5"/>
      <c r="L637" s="6"/>
    </row>
    <row r="638">
      <c r="F638" s="6"/>
      <c r="I638" s="6"/>
      <c r="K638" s="5"/>
      <c r="L638" s="6"/>
    </row>
    <row r="639">
      <c r="F639" s="6"/>
      <c r="I639" s="6"/>
      <c r="K639" s="5"/>
      <c r="L639" s="6"/>
    </row>
    <row r="640">
      <c r="F640" s="6"/>
      <c r="I640" s="6"/>
      <c r="K640" s="5"/>
      <c r="L640" s="6"/>
    </row>
    <row r="641">
      <c r="F641" s="6"/>
      <c r="I641" s="6"/>
      <c r="K641" s="5"/>
      <c r="L641" s="6"/>
    </row>
    <row r="642">
      <c r="F642" s="6"/>
      <c r="I642" s="6"/>
      <c r="K642" s="5"/>
      <c r="L642" s="6"/>
    </row>
    <row r="643">
      <c r="F643" s="6"/>
      <c r="I643" s="6"/>
      <c r="K643" s="5"/>
      <c r="L643" s="6"/>
    </row>
    <row r="644">
      <c r="F644" s="6"/>
      <c r="I644" s="6"/>
      <c r="K644" s="5"/>
      <c r="L644" s="6"/>
    </row>
    <row r="645">
      <c r="F645" s="6"/>
      <c r="I645" s="6"/>
      <c r="K645" s="5"/>
      <c r="L645" s="6"/>
    </row>
    <row r="646">
      <c r="F646" s="6"/>
      <c r="I646" s="6"/>
      <c r="K646" s="5"/>
      <c r="L646" s="6"/>
    </row>
    <row r="647">
      <c r="F647" s="6"/>
      <c r="I647" s="6"/>
      <c r="K647" s="5"/>
      <c r="L647" s="6"/>
    </row>
    <row r="648">
      <c r="F648" s="6"/>
      <c r="I648" s="6"/>
      <c r="K648" s="5"/>
      <c r="L648" s="6"/>
    </row>
    <row r="649">
      <c r="F649" s="6"/>
      <c r="I649" s="6"/>
      <c r="K649" s="5"/>
      <c r="L649" s="6"/>
    </row>
    <row r="650">
      <c r="F650" s="6"/>
      <c r="I650" s="6"/>
      <c r="K650" s="5"/>
      <c r="L650" s="6"/>
    </row>
    <row r="651">
      <c r="F651" s="6"/>
      <c r="I651" s="6"/>
      <c r="K651" s="5"/>
      <c r="L651" s="6"/>
    </row>
    <row r="652">
      <c r="F652" s="6"/>
      <c r="I652" s="6"/>
      <c r="K652" s="5"/>
      <c r="L652" s="6"/>
    </row>
    <row r="653">
      <c r="F653" s="6"/>
      <c r="I653" s="6"/>
      <c r="K653" s="5"/>
      <c r="L653" s="6"/>
    </row>
    <row r="654">
      <c r="F654" s="6"/>
      <c r="I654" s="6"/>
      <c r="K654" s="5"/>
      <c r="L654" s="6"/>
    </row>
    <row r="655">
      <c r="F655" s="6"/>
      <c r="I655" s="6"/>
      <c r="K655" s="5"/>
      <c r="L655" s="6"/>
    </row>
    <row r="656">
      <c r="F656" s="6"/>
      <c r="I656" s="6"/>
      <c r="K656" s="5"/>
      <c r="L656" s="6"/>
    </row>
    <row r="657">
      <c r="F657" s="6"/>
      <c r="I657" s="6"/>
      <c r="K657" s="5"/>
      <c r="L657" s="6"/>
    </row>
    <row r="658">
      <c r="F658" s="6"/>
      <c r="I658" s="6"/>
      <c r="K658" s="5"/>
      <c r="L658" s="6"/>
    </row>
    <row r="659">
      <c r="F659" s="6"/>
      <c r="I659" s="6"/>
      <c r="K659" s="5"/>
      <c r="L659" s="6"/>
    </row>
    <row r="660">
      <c r="F660" s="6"/>
      <c r="I660" s="6"/>
      <c r="K660" s="5"/>
      <c r="L660" s="6"/>
    </row>
    <row r="661">
      <c r="F661" s="6"/>
      <c r="I661" s="6"/>
      <c r="K661" s="5"/>
      <c r="L661" s="6"/>
    </row>
    <row r="662">
      <c r="F662" s="6"/>
      <c r="I662" s="6"/>
      <c r="K662" s="5"/>
      <c r="L662" s="6"/>
    </row>
    <row r="663">
      <c r="F663" s="6"/>
      <c r="I663" s="6"/>
      <c r="K663" s="5"/>
      <c r="L663" s="6"/>
    </row>
    <row r="664">
      <c r="F664" s="6"/>
      <c r="I664" s="6"/>
      <c r="K664" s="5"/>
      <c r="L664" s="6"/>
    </row>
    <row r="665">
      <c r="F665" s="6"/>
      <c r="I665" s="6"/>
      <c r="K665" s="5"/>
      <c r="L665" s="6"/>
    </row>
    <row r="666">
      <c r="F666" s="6"/>
      <c r="I666" s="6"/>
      <c r="K666" s="5"/>
      <c r="L666" s="6"/>
    </row>
    <row r="667">
      <c r="F667" s="6"/>
      <c r="I667" s="6"/>
      <c r="K667" s="5"/>
      <c r="L667" s="6"/>
    </row>
    <row r="668">
      <c r="F668" s="6"/>
      <c r="I668" s="6"/>
      <c r="K668" s="5"/>
      <c r="L668" s="6"/>
    </row>
    <row r="669">
      <c r="F669" s="6"/>
      <c r="I669" s="6"/>
      <c r="K669" s="5"/>
      <c r="L669" s="6"/>
    </row>
    <row r="670">
      <c r="F670" s="6"/>
      <c r="I670" s="6"/>
      <c r="K670" s="5"/>
      <c r="L670" s="6"/>
    </row>
    <row r="671">
      <c r="F671" s="6"/>
      <c r="I671" s="6"/>
      <c r="K671" s="5"/>
      <c r="L671" s="6"/>
    </row>
    <row r="672">
      <c r="F672" s="6"/>
      <c r="I672" s="6"/>
      <c r="K672" s="5"/>
      <c r="L672" s="6"/>
    </row>
    <row r="673">
      <c r="F673" s="6"/>
      <c r="I673" s="6"/>
      <c r="K673" s="5"/>
      <c r="L673" s="6"/>
    </row>
    <row r="674">
      <c r="F674" s="6"/>
      <c r="I674" s="6"/>
      <c r="K674" s="5"/>
      <c r="L674" s="6"/>
    </row>
    <row r="675">
      <c r="F675" s="6"/>
      <c r="I675" s="6"/>
      <c r="K675" s="5"/>
      <c r="L675" s="6"/>
    </row>
    <row r="676">
      <c r="F676" s="6"/>
      <c r="I676" s="6"/>
      <c r="K676" s="5"/>
      <c r="L676" s="6"/>
    </row>
    <row r="677">
      <c r="F677" s="6"/>
      <c r="I677" s="6"/>
      <c r="K677" s="5"/>
      <c r="L677" s="6"/>
    </row>
    <row r="678">
      <c r="F678" s="6"/>
      <c r="I678" s="6"/>
      <c r="K678" s="5"/>
      <c r="L678" s="6"/>
    </row>
    <row r="679">
      <c r="F679" s="6"/>
      <c r="I679" s="6"/>
      <c r="K679" s="5"/>
      <c r="L679" s="6"/>
    </row>
    <row r="680">
      <c r="F680" s="6"/>
      <c r="I680" s="6"/>
      <c r="K680" s="5"/>
      <c r="L680" s="6"/>
    </row>
    <row r="681">
      <c r="F681" s="6"/>
      <c r="I681" s="6"/>
      <c r="K681" s="5"/>
      <c r="L681" s="6"/>
    </row>
    <row r="682">
      <c r="F682" s="6"/>
      <c r="I682" s="6"/>
      <c r="K682" s="5"/>
      <c r="L682" s="6"/>
    </row>
    <row r="683">
      <c r="F683" s="6"/>
      <c r="I683" s="6"/>
      <c r="K683" s="5"/>
      <c r="L683" s="6"/>
    </row>
    <row r="684">
      <c r="F684" s="6"/>
      <c r="I684" s="6"/>
      <c r="K684" s="5"/>
      <c r="L684" s="6"/>
    </row>
    <row r="685">
      <c r="F685" s="6"/>
      <c r="I685" s="6"/>
      <c r="K685" s="5"/>
      <c r="L685" s="6"/>
    </row>
    <row r="686">
      <c r="F686" s="6"/>
      <c r="I686" s="6"/>
      <c r="K686" s="5"/>
      <c r="L686" s="6"/>
    </row>
    <row r="687">
      <c r="F687" s="6"/>
      <c r="I687" s="6"/>
      <c r="K687" s="5"/>
      <c r="L687" s="6"/>
    </row>
    <row r="688">
      <c r="F688" s="6"/>
      <c r="I688" s="6"/>
      <c r="K688" s="5"/>
      <c r="L688" s="6"/>
    </row>
    <row r="689">
      <c r="F689" s="6"/>
      <c r="I689" s="6"/>
      <c r="K689" s="5"/>
      <c r="L689" s="6"/>
    </row>
    <row r="690">
      <c r="F690" s="6"/>
      <c r="I690" s="6"/>
      <c r="K690" s="5"/>
      <c r="L690" s="6"/>
    </row>
    <row r="691">
      <c r="F691" s="6"/>
      <c r="I691" s="6"/>
      <c r="K691" s="5"/>
      <c r="L691" s="6"/>
    </row>
    <row r="692">
      <c r="F692" s="6"/>
      <c r="I692" s="6"/>
      <c r="K692" s="5"/>
      <c r="L692" s="6"/>
    </row>
    <row r="693">
      <c r="F693" s="6"/>
      <c r="I693" s="6"/>
      <c r="K693" s="5"/>
      <c r="L693" s="6"/>
    </row>
    <row r="694">
      <c r="F694" s="6"/>
      <c r="I694" s="6"/>
      <c r="K694" s="5"/>
      <c r="L694" s="6"/>
    </row>
    <row r="695">
      <c r="F695" s="6"/>
      <c r="I695" s="6"/>
      <c r="K695" s="5"/>
      <c r="L695" s="6"/>
    </row>
    <row r="696">
      <c r="F696" s="6"/>
      <c r="I696" s="6"/>
      <c r="K696" s="5"/>
      <c r="L696" s="6"/>
    </row>
    <row r="697">
      <c r="F697" s="6"/>
      <c r="I697" s="6"/>
      <c r="K697" s="5"/>
      <c r="L697" s="6"/>
    </row>
    <row r="698">
      <c r="F698" s="6"/>
      <c r="I698" s="6"/>
      <c r="K698" s="5"/>
      <c r="L698" s="6"/>
    </row>
    <row r="699">
      <c r="F699" s="6"/>
      <c r="I699" s="6"/>
      <c r="K699" s="5"/>
      <c r="L699" s="6"/>
    </row>
    <row r="700">
      <c r="F700" s="6"/>
      <c r="I700" s="6"/>
      <c r="K700" s="5"/>
      <c r="L700" s="6"/>
    </row>
    <row r="701">
      <c r="F701" s="6"/>
      <c r="I701" s="6"/>
      <c r="K701" s="5"/>
      <c r="L701" s="6"/>
    </row>
    <row r="702">
      <c r="F702" s="6"/>
      <c r="I702" s="6"/>
      <c r="K702" s="5"/>
      <c r="L702" s="6"/>
    </row>
    <row r="703">
      <c r="F703" s="6"/>
      <c r="I703" s="6"/>
      <c r="K703" s="5"/>
      <c r="L703" s="6"/>
    </row>
    <row r="704">
      <c r="F704" s="6"/>
      <c r="I704" s="6"/>
      <c r="K704" s="5"/>
      <c r="L704" s="6"/>
    </row>
    <row r="705">
      <c r="F705" s="6"/>
      <c r="I705" s="6"/>
      <c r="K705" s="5"/>
      <c r="L705" s="6"/>
    </row>
    <row r="706">
      <c r="F706" s="6"/>
      <c r="I706" s="6"/>
      <c r="K706" s="5"/>
      <c r="L706" s="6"/>
    </row>
    <row r="707">
      <c r="F707" s="6"/>
      <c r="I707" s="6"/>
      <c r="K707" s="5"/>
      <c r="L707" s="6"/>
    </row>
    <row r="708">
      <c r="F708" s="6"/>
      <c r="I708" s="6"/>
      <c r="K708" s="5"/>
      <c r="L708" s="6"/>
    </row>
    <row r="709">
      <c r="F709" s="6"/>
      <c r="I709" s="6"/>
      <c r="K709" s="5"/>
      <c r="L709" s="6"/>
    </row>
    <row r="710">
      <c r="F710" s="6"/>
      <c r="I710" s="6"/>
      <c r="K710" s="5"/>
      <c r="L710" s="6"/>
    </row>
    <row r="711">
      <c r="F711" s="6"/>
      <c r="I711" s="6"/>
      <c r="K711" s="5"/>
      <c r="L711" s="6"/>
    </row>
    <row r="712">
      <c r="F712" s="6"/>
      <c r="I712" s="6"/>
      <c r="K712" s="5"/>
      <c r="L712" s="6"/>
    </row>
    <row r="713">
      <c r="F713" s="6"/>
      <c r="I713" s="6"/>
      <c r="K713" s="5"/>
      <c r="L713" s="6"/>
    </row>
    <row r="714">
      <c r="F714" s="6"/>
      <c r="I714" s="6"/>
      <c r="K714" s="5"/>
      <c r="L714" s="6"/>
    </row>
    <row r="715">
      <c r="F715" s="6"/>
      <c r="I715" s="6"/>
      <c r="K715" s="5"/>
      <c r="L715" s="6"/>
    </row>
    <row r="716">
      <c r="F716" s="6"/>
      <c r="I716" s="6"/>
      <c r="K716" s="5"/>
      <c r="L716" s="6"/>
    </row>
    <row r="717">
      <c r="F717" s="6"/>
      <c r="I717" s="6"/>
      <c r="K717" s="5"/>
      <c r="L717" s="6"/>
    </row>
    <row r="718">
      <c r="F718" s="6"/>
      <c r="I718" s="6"/>
      <c r="K718" s="5"/>
      <c r="L718" s="6"/>
    </row>
    <row r="719">
      <c r="F719" s="6"/>
      <c r="I719" s="6"/>
      <c r="K719" s="5"/>
      <c r="L719" s="6"/>
    </row>
    <row r="720">
      <c r="F720" s="6"/>
      <c r="I720" s="6"/>
      <c r="K720" s="5"/>
      <c r="L720" s="6"/>
    </row>
    <row r="721">
      <c r="F721" s="6"/>
      <c r="I721" s="6"/>
      <c r="K721" s="5"/>
      <c r="L721" s="6"/>
    </row>
    <row r="722">
      <c r="F722" s="6"/>
      <c r="I722" s="6"/>
      <c r="K722" s="5"/>
      <c r="L722" s="6"/>
    </row>
    <row r="723">
      <c r="F723" s="6"/>
      <c r="I723" s="6"/>
      <c r="K723" s="5"/>
      <c r="L723" s="6"/>
    </row>
    <row r="724">
      <c r="F724" s="6"/>
      <c r="I724" s="6"/>
      <c r="K724" s="5"/>
      <c r="L724" s="6"/>
    </row>
    <row r="725">
      <c r="F725" s="6"/>
      <c r="I725" s="6"/>
      <c r="K725" s="5"/>
      <c r="L725" s="6"/>
    </row>
    <row r="726">
      <c r="F726" s="6"/>
      <c r="I726" s="6"/>
      <c r="K726" s="5"/>
      <c r="L726" s="6"/>
    </row>
    <row r="727">
      <c r="F727" s="6"/>
      <c r="I727" s="6"/>
      <c r="K727" s="5"/>
      <c r="L727" s="6"/>
    </row>
    <row r="728">
      <c r="F728" s="6"/>
      <c r="I728" s="6"/>
      <c r="K728" s="5"/>
      <c r="L728" s="6"/>
    </row>
    <row r="729">
      <c r="F729" s="6"/>
      <c r="I729" s="6"/>
      <c r="K729" s="5"/>
      <c r="L729" s="6"/>
    </row>
    <row r="730">
      <c r="F730" s="6"/>
      <c r="I730" s="6"/>
      <c r="K730" s="5"/>
      <c r="L730" s="6"/>
    </row>
    <row r="731">
      <c r="F731" s="6"/>
      <c r="I731" s="6"/>
      <c r="K731" s="5"/>
      <c r="L731" s="6"/>
    </row>
    <row r="732">
      <c r="F732" s="6"/>
      <c r="I732" s="6"/>
      <c r="K732" s="5"/>
      <c r="L732" s="6"/>
    </row>
    <row r="733">
      <c r="F733" s="6"/>
      <c r="I733" s="6"/>
      <c r="K733" s="5"/>
      <c r="L733" s="6"/>
    </row>
    <row r="734">
      <c r="F734" s="6"/>
      <c r="I734" s="6"/>
      <c r="K734" s="5"/>
      <c r="L734" s="6"/>
    </row>
    <row r="735">
      <c r="F735" s="6"/>
      <c r="I735" s="6"/>
      <c r="K735" s="5"/>
      <c r="L735" s="6"/>
    </row>
    <row r="736">
      <c r="F736" s="6"/>
      <c r="I736" s="6"/>
      <c r="K736" s="5"/>
      <c r="L736" s="6"/>
    </row>
    <row r="737">
      <c r="F737" s="6"/>
      <c r="I737" s="6"/>
      <c r="K737" s="5"/>
      <c r="L737" s="6"/>
    </row>
    <row r="738">
      <c r="F738" s="6"/>
      <c r="I738" s="6"/>
      <c r="K738" s="5"/>
      <c r="L738" s="6"/>
    </row>
    <row r="739">
      <c r="F739" s="6"/>
      <c r="I739" s="6"/>
      <c r="K739" s="5"/>
      <c r="L739" s="6"/>
    </row>
    <row r="740">
      <c r="F740" s="6"/>
      <c r="I740" s="6"/>
      <c r="K740" s="5"/>
      <c r="L740" s="6"/>
    </row>
    <row r="741">
      <c r="F741" s="6"/>
      <c r="I741" s="6"/>
      <c r="K741" s="5"/>
      <c r="L741" s="6"/>
    </row>
    <row r="742">
      <c r="F742" s="6"/>
      <c r="I742" s="6"/>
      <c r="K742" s="5"/>
      <c r="L742" s="6"/>
    </row>
    <row r="743">
      <c r="F743" s="6"/>
      <c r="I743" s="6"/>
      <c r="K743" s="5"/>
      <c r="L743" s="6"/>
    </row>
    <row r="744">
      <c r="F744" s="6"/>
      <c r="I744" s="6"/>
      <c r="K744" s="5"/>
      <c r="L744" s="6"/>
    </row>
    <row r="745">
      <c r="F745" s="6"/>
      <c r="I745" s="6"/>
      <c r="K745" s="5"/>
      <c r="L745" s="6"/>
    </row>
    <row r="746">
      <c r="F746" s="6"/>
      <c r="I746" s="6"/>
      <c r="K746" s="5"/>
      <c r="L746" s="6"/>
    </row>
    <row r="747">
      <c r="F747" s="6"/>
      <c r="I747" s="6"/>
      <c r="K747" s="5"/>
      <c r="L747" s="6"/>
    </row>
    <row r="748">
      <c r="F748" s="6"/>
      <c r="I748" s="6"/>
      <c r="K748" s="5"/>
      <c r="L748" s="6"/>
    </row>
    <row r="749">
      <c r="F749" s="6"/>
      <c r="I749" s="6"/>
      <c r="K749" s="5"/>
      <c r="L749" s="6"/>
    </row>
    <row r="750">
      <c r="F750" s="6"/>
      <c r="I750" s="6"/>
      <c r="K750" s="5"/>
      <c r="L750" s="6"/>
    </row>
    <row r="751">
      <c r="F751" s="6"/>
      <c r="I751" s="6"/>
      <c r="K751" s="5"/>
      <c r="L751" s="6"/>
    </row>
    <row r="752">
      <c r="F752" s="6"/>
      <c r="I752" s="6"/>
      <c r="K752" s="5"/>
      <c r="L752" s="6"/>
    </row>
    <row r="753">
      <c r="F753" s="6"/>
      <c r="I753" s="6"/>
      <c r="K753" s="5"/>
      <c r="L753" s="6"/>
    </row>
    <row r="754">
      <c r="F754" s="6"/>
      <c r="I754" s="6"/>
      <c r="K754" s="5"/>
      <c r="L754" s="6"/>
    </row>
    <row r="755">
      <c r="F755" s="6"/>
      <c r="I755" s="6"/>
      <c r="K755" s="5"/>
      <c r="L755" s="6"/>
    </row>
    <row r="756">
      <c r="F756" s="6"/>
      <c r="I756" s="6"/>
      <c r="K756" s="5"/>
      <c r="L756" s="6"/>
    </row>
    <row r="757">
      <c r="F757" s="6"/>
      <c r="I757" s="6"/>
      <c r="K757" s="5"/>
      <c r="L757" s="6"/>
    </row>
    <row r="758">
      <c r="F758" s="6"/>
      <c r="I758" s="6"/>
      <c r="K758" s="5"/>
      <c r="L758" s="6"/>
    </row>
    <row r="759">
      <c r="F759" s="6"/>
      <c r="I759" s="6"/>
      <c r="K759" s="5"/>
      <c r="L759" s="6"/>
    </row>
    <row r="760">
      <c r="F760" s="6"/>
      <c r="I760" s="6"/>
      <c r="K760" s="5"/>
      <c r="L760" s="6"/>
    </row>
    <row r="761">
      <c r="F761" s="6"/>
      <c r="I761" s="6"/>
      <c r="K761" s="5"/>
      <c r="L761" s="6"/>
    </row>
    <row r="762">
      <c r="F762" s="6"/>
      <c r="I762" s="6"/>
      <c r="K762" s="5"/>
      <c r="L762" s="6"/>
    </row>
    <row r="763">
      <c r="F763" s="6"/>
      <c r="I763" s="6"/>
      <c r="K763" s="5"/>
      <c r="L763" s="6"/>
    </row>
    <row r="764">
      <c r="F764" s="6"/>
      <c r="I764" s="6"/>
      <c r="K764" s="5"/>
      <c r="L764" s="6"/>
    </row>
    <row r="765">
      <c r="F765" s="6"/>
      <c r="I765" s="6"/>
      <c r="K765" s="5"/>
      <c r="L765" s="6"/>
    </row>
    <row r="766">
      <c r="F766" s="6"/>
      <c r="I766" s="6"/>
      <c r="K766" s="5"/>
      <c r="L766" s="6"/>
    </row>
    <row r="767">
      <c r="F767" s="6"/>
      <c r="I767" s="6"/>
      <c r="K767" s="5"/>
      <c r="L767" s="6"/>
    </row>
    <row r="768">
      <c r="F768" s="6"/>
      <c r="I768" s="6"/>
      <c r="K768" s="5"/>
      <c r="L768" s="6"/>
    </row>
    <row r="769">
      <c r="F769" s="6"/>
      <c r="I769" s="6"/>
      <c r="K769" s="5"/>
      <c r="L769" s="6"/>
    </row>
    <row r="770">
      <c r="F770" s="6"/>
      <c r="I770" s="6"/>
      <c r="K770" s="5"/>
      <c r="L770" s="6"/>
    </row>
    <row r="771">
      <c r="F771" s="6"/>
      <c r="I771" s="6"/>
      <c r="K771" s="5"/>
      <c r="L771" s="6"/>
    </row>
    <row r="772">
      <c r="F772" s="6"/>
      <c r="I772" s="6"/>
      <c r="K772" s="5"/>
      <c r="L772" s="6"/>
    </row>
    <row r="773">
      <c r="F773" s="6"/>
      <c r="I773" s="6"/>
      <c r="K773" s="5"/>
      <c r="L773" s="6"/>
    </row>
    <row r="774">
      <c r="F774" s="6"/>
      <c r="I774" s="6"/>
      <c r="K774" s="5"/>
      <c r="L774" s="6"/>
    </row>
    <row r="775">
      <c r="F775" s="6"/>
      <c r="I775" s="6"/>
      <c r="K775" s="5"/>
      <c r="L775" s="6"/>
    </row>
    <row r="776">
      <c r="F776" s="6"/>
      <c r="I776" s="6"/>
      <c r="K776" s="5"/>
      <c r="L776" s="6"/>
    </row>
    <row r="777">
      <c r="F777" s="6"/>
      <c r="I777" s="6"/>
      <c r="K777" s="5"/>
      <c r="L777" s="6"/>
    </row>
    <row r="778">
      <c r="F778" s="6"/>
      <c r="I778" s="6"/>
      <c r="K778" s="5"/>
      <c r="L778" s="6"/>
    </row>
    <row r="779">
      <c r="F779" s="6"/>
      <c r="I779" s="6"/>
      <c r="K779" s="5"/>
      <c r="L779" s="6"/>
    </row>
    <row r="780">
      <c r="F780" s="6"/>
      <c r="I780" s="6"/>
      <c r="K780" s="5"/>
      <c r="L780" s="6"/>
    </row>
    <row r="781">
      <c r="F781" s="6"/>
      <c r="I781" s="6"/>
      <c r="K781" s="5"/>
      <c r="L781" s="6"/>
    </row>
    <row r="782">
      <c r="F782" s="6"/>
      <c r="I782" s="6"/>
      <c r="K782" s="5"/>
      <c r="L782" s="6"/>
    </row>
    <row r="783">
      <c r="F783" s="6"/>
      <c r="I783" s="6"/>
      <c r="K783" s="5"/>
      <c r="L783" s="6"/>
    </row>
    <row r="784">
      <c r="F784" s="6"/>
      <c r="I784" s="6"/>
      <c r="K784" s="5"/>
      <c r="L784" s="6"/>
    </row>
    <row r="785">
      <c r="F785" s="6"/>
      <c r="I785" s="6"/>
      <c r="K785" s="5"/>
      <c r="L785" s="6"/>
    </row>
    <row r="786">
      <c r="F786" s="6"/>
      <c r="I786" s="6"/>
      <c r="K786" s="5"/>
      <c r="L786" s="6"/>
    </row>
    <row r="787">
      <c r="F787" s="6"/>
      <c r="I787" s="6"/>
      <c r="K787" s="5"/>
      <c r="L787" s="6"/>
    </row>
    <row r="788">
      <c r="F788" s="6"/>
      <c r="I788" s="6"/>
      <c r="K788" s="5"/>
      <c r="L788" s="6"/>
    </row>
    <row r="789">
      <c r="F789" s="6"/>
      <c r="I789" s="6"/>
      <c r="K789" s="5"/>
      <c r="L789" s="6"/>
    </row>
    <row r="790">
      <c r="F790" s="6"/>
      <c r="I790" s="6"/>
      <c r="K790" s="5"/>
      <c r="L790" s="6"/>
    </row>
    <row r="791">
      <c r="F791" s="6"/>
      <c r="I791" s="6"/>
      <c r="K791" s="5"/>
      <c r="L791" s="6"/>
    </row>
    <row r="792">
      <c r="F792" s="6"/>
      <c r="I792" s="6"/>
      <c r="K792" s="5"/>
      <c r="L792" s="6"/>
    </row>
    <row r="793">
      <c r="F793" s="6"/>
      <c r="I793" s="6"/>
      <c r="K793" s="5"/>
      <c r="L793" s="6"/>
    </row>
    <row r="794">
      <c r="F794" s="6"/>
      <c r="I794" s="6"/>
      <c r="K794" s="5"/>
      <c r="L794" s="6"/>
    </row>
    <row r="795">
      <c r="F795" s="6"/>
      <c r="I795" s="6"/>
      <c r="K795" s="5"/>
      <c r="L795" s="6"/>
    </row>
    <row r="796">
      <c r="F796" s="6"/>
      <c r="I796" s="6"/>
      <c r="K796" s="5"/>
      <c r="L796" s="6"/>
    </row>
    <row r="797">
      <c r="F797" s="6"/>
      <c r="I797" s="6"/>
      <c r="K797" s="5"/>
      <c r="L797" s="6"/>
    </row>
    <row r="798">
      <c r="F798" s="6"/>
      <c r="I798" s="6"/>
      <c r="K798" s="5"/>
      <c r="L798" s="6"/>
    </row>
    <row r="799">
      <c r="F799" s="6"/>
      <c r="I799" s="6"/>
      <c r="K799" s="5"/>
      <c r="L799" s="6"/>
    </row>
    <row r="800">
      <c r="F800" s="6"/>
      <c r="I800" s="6"/>
      <c r="K800" s="5"/>
      <c r="L800" s="6"/>
    </row>
    <row r="801">
      <c r="F801" s="6"/>
      <c r="I801" s="6"/>
      <c r="K801" s="5"/>
      <c r="L801" s="6"/>
    </row>
    <row r="802">
      <c r="F802" s="6"/>
      <c r="I802" s="6"/>
      <c r="K802" s="5"/>
      <c r="L802" s="6"/>
    </row>
    <row r="803">
      <c r="F803" s="6"/>
      <c r="I803" s="6"/>
      <c r="K803" s="5"/>
      <c r="L803" s="6"/>
    </row>
    <row r="804">
      <c r="F804" s="6"/>
      <c r="I804" s="6"/>
      <c r="K804" s="5"/>
      <c r="L804" s="6"/>
    </row>
    <row r="805">
      <c r="F805" s="6"/>
      <c r="I805" s="6"/>
      <c r="K805" s="5"/>
      <c r="L805" s="6"/>
    </row>
    <row r="806">
      <c r="F806" s="6"/>
      <c r="I806" s="6"/>
      <c r="K806" s="5"/>
      <c r="L806" s="6"/>
    </row>
    <row r="807">
      <c r="F807" s="6"/>
      <c r="I807" s="6"/>
      <c r="K807" s="5"/>
      <c r="L807" s="6"/>
    </row>
    <row r="808">
      <c r="F808" s="6"/>
      <c r="I808" s="6"/>
      <c r="K808" s="5"/>
      <c r="L808" s="6"/>
    </row>
    <row r="809">
      <c r="F809" s="6"/>
      <c r="I809" s="6"/>
      <c r="K809" s="5"/>
      <c r="L809" s="6"/>
    </row>
    <row r="810">
      <c r="F810" s="6"/>
      <c r="I810" s="6"/>
      <c r="K810" s="5"/>
      <c r="L810" s="6"/>
    </row>
    <row r="811">
      <c r="F811" s="6"/>
      <c r="I811" s="6"/>
      <c r="K811" s="5"/>
      <c r="L811" s="6"/>
    </row>
    <row r="812">
      <c r="F812" s="6"/>
      <c r="I812" s="6"/>
      <c r="K812" s="5"/>
      <c r="L812" s="6"/>
    </row>
    <row r="813">
      <c r="F813" s="6"/>
      <c r="I813" s="6"/>
      <c r="K813" s="5"/>
      <c r="L813" s="6"/>
    </row>
    <row r="814">
      <c r="F814" s="6"/>
      <c r="I814" s="6"/>
      <c r="K814" s="5"/>
      <c r="L814" s="6"/>
    </row>
    <row r="815">
      <c r="F815" s="6"/>
      <c r="I815" s="6"/>
      <c r="K815" s="5"/>
      <c r="L815" s="6"/>
    </row>
    <row r="816">
      <c r="F816" s="6"/>
      <c r="I816" s="6"/>
      <c r="K816" s="5"/>
      <c r="L816" s="6"/>
    </row>
    <row r="817">
      <c r="F817" s="6"/>
      <c r="I817" s="6"/>
      <c r="K817" s="5"/>
      <c r="L817" s="6"/>
    </row>
    <row r="818">
      <c r="F818" s="6"/>
      <c r="I818" s="6"/>
      <c r="K818" s="5"/>
      <c r="L818" s="6"/>
    </row>
    <row r="819">
      <c r="F819" s="6"/>
      <c r="I819" s="6"/>
      <c r="K819" s="5"/>
      <c r="L819" s="6"/>
    </row>
    <row r="820">
      <c r="F820" s="6"/>
      <c r="I820" s="6"/>
      <c r="K820" s="5"/>
      <c r="L820" s="6"/>
    </row>
    <row r="821">
      <c r="F821" s="6"/>
      <c r="I821" s="6"/>
      <c r="K821" s="5"/>
      <c r="L821" s="6"/>
    </row>
    <row r="822">
      <c r="F822" s="6"/>
      <c r="I822" s="6"/>
      <c r="K822" s="5"/>
      <c r="L822" s="6"/>
    </row>
    <row r="823">
      <c r="F823" s="6"/>
      <c r="I823" s="6"/>
      <c r="K823" s="5"/>
      <c r="L823" s="6"/>
    </row>
    <row r="824">
      <c r="F824" s="6"/>
      <c r="I824" s="6"/>
      <c r="K824" s="5"/>
      <c r="L824" s="6"/>
    </row>
    <row r="825">
      <c r="F825" s="6"/>
      <c r="I825" s="6"/>
      <c r="K825" s="5"/>
      <c r="L825" s="6"/>
    </row>
    <row r="826">
      <c r="F826" s="6"/>
      <c r="I826" s="6"/>
      <c r="K826" s="5"/>
      <c r="L826" s="6"/>
    </row>
    <row r="827">
      <c r="F827" s="6"/>
      <c r="I827" s="6"/>
      <c r="K827" s="5"/>
      <c r="L827" s="6"/>
    </row>
    <row r="828">
      <c r="F828" s="6"/>
      <c r="I828" s="6"/>
      <c r="K828" s="5"/>
      <c r="L828" s="6"/>
    </row>
    <row r="829">
      <c r="F829" s="6"/>
      <c r="I829" s="6"/>
      <c r="K829" s="5"/>
      <c r="L829" s="6"/>
    </row>
    <row r="830">
      <c r="F830" s="6"/>
      <c r="I830" s="6"/>
      <c r="K830" s="5"/>
      <c r="L830" s="6"/>
    </row>
    <row r="831">
      <c r="F831" s="6"/>
      <c r="I831" s="6"/>
      <c r="K831" s="5"/>
      <c r="L831" s="6"/>
    </row>
    <row r="832">
      <c r="F832" s="6"/>
      <c r="I832" s="6"/>
      <c r="K832" s="5"/>
      <c r="L832" s="6"/>
    </row>
    <row r="833">
      <c r="F833" s="6"/>
      <c r="I833" s="6"/>
      <c r="K833" s="5"/>
      <c r="L833" s="6"/>
    </row>
    <row r="834">
      <c r="F834" s="6"/>
      <c r="I834" s="6"/>
      <c r="K834" s="5"/>
      <c r="L834" s="6"/>
    </row>
    <row r="835">
      <c r="F835" s="6"/>
      <c r="I835" s="6"/>
      <c r="K835" s="5"/>
      <c r="L835" s="6"/>
    </row>
    <row r="836">
      <c r="F836" s="6"/>
      <c r="I836" s="6"/>
      <c r="K836" s="5"/>
      <c r="L836" s="6"/>
    </row>
    <row r="837">
      <c r="F837" s="6"/>
      <c r="I837" s="6"/>
      <c r="K837" s="5"/>
      <c r="L837" s="6"/>
    </row>
    <row r="838">
      <c r="F838" s="6"/>
      <c r="I838" s="6"/>
      <c r="K838" s="5"/>
      <c r="L838" s="6"/>
    </row>
    <row r="839">
      <c r="F839" s="6"/>
      <c r="I839" s="6"/>
      <c r="K839" s="5"/>
      <c r="L839" s="6"/>
    </row>
    <row r="840">
      <c r="F840" s="6"/>
      <c r="I840" s="6"/>
      <c r="K840" s="5"/>
      <c r="L840" s="6"/>
    </row>
    <row r="841">
      <c r="F841" s="6"/>
      <c r="I841" s="6"/>
      <c r="K841" s="5"/>
      <c r="L841" s="6"/>
    </row>
    <row r="842">
      <c r="F842" s="6"/>
      <c r="I842" s="6"/>
      <c r="K842" s="5"/>
      <c r="L842" s="6"/>
    </row>
    <row r="843">
      <c r="F843" s="6"/>
      <c r="I843" s="6"/>
      <c r="K843" s="5"/>
      <c r="L843" s="6"/>
    </row>
    <row r="844">
      <c r="F844" s="6"/>
      <c r="I844" s="6"/>
      <c r="K844" s="5"/>
      <c r="L844" s="6"/>
    </row>
    <row r="845">
      <c r="F845" s="6"/>
      <c r="I845" s="6"/>
      <c r="K845" s="5"/>
      <c r="L845" s="6"/>
    </row>
    <row r="846">
      <c r="F846" s="6"/>
      <c r="I846" s="6"/>
      <c r="K846" s="5"/>
      <c r="L846" s="6"/>
    </row>
    <row r="847">
      <c r="F847" s="6"/>
      <c r="I847" s="6"/>
      <c r="K847" s="5"/>
      <c r="L847" s="6"/>
    </row>
    <row r="848">
      <c r="F848" s="6"/>
      <c r="I848" s="6"/>
      <c r="K848" s="5"/>
      <c r="L848" s="6"/>
    </row>
    <row r="849">
      <c r="F849" s="6"/>
      <c r="I849" s="6"/>
      <c r="K849" s="5"/>
      <c r="L849" s="6"/>
    </row>
    <row r="850">
      <c r="F850" s="6"/>
      <c r="I850" s="6"/>
      <c r="K850" s="5"/>
      <c r="L850" s="6"/>
    </row>
    <row r="851">
      <c r="F851" s="6"/>
      <c r="I851" s="6"/>
      <c r="K851" s="5"/>
      <c r="L851" s="6"/>
    </row>
    <row r="852">
      <c r="F852" s="6"/>
      <c r="I852" s="6"/>
      <c r="K852" s="5"/>
      <c r="L852" s="6"/>
    </row>
    <row r="853">
      <c r="F853" s="6"/>
      <c r="I853" s="6"/>
      <c r="K853" s="5"/>
      <c r="L853" s="6"/>
    </row>
    <row r="854">
      <c r="F854" s="6"/>
      <c r="I854" s="6"/>
      <c r="K854" s="5"/>
      <c r="L854" s="6"/>
    </row>
    <row r="855">
      <c r="F855" s="6"/>
      <c r="I855" s="6"/>
      <c r="K855" s="5"/>
      <c r="L855" s="6"/>
    </row>
    <row r="856">
      <c r="F856" s="6"/>
      <c r="I856" s="6"/>
      <c r="K856" s="5"/>
      <c r="L856" s="6"/>
    </row>
    <row r="857">
      <c r="F857" s="6"/>
      <c r="I857" s="6"/>
      <c r="K857" s="5"/>
      <c r="L857" s="6"/>
    </row>
    <row r="858">
      <c r="F858" s="6"/>
      <c r="I858" s="6"/>
      <c r="K858" s="5"/>
      <c r="L858" s="6"/>
    </row>
    <row r="859">
      <c r="F859" s="6"/>
      <c r="I859" s="6"/>
      <c r="K859" s="5"/>
      <c r="L859" s="6"/>
    </row>
    <row r="860">
      <c r="F860" s="6"/>
      <c r="I860" s="6"/>
      <c r="K860" s="5"/>
      <c r="L860" s="6"/>
    </row>
    <row r="861">
      <c r="F861" s="6"/>
      <c r="I861" s="6"/>
      <c r="K861" s="5"/>
      <c r="L861" s="6"/>
    </row>
    <row r="862">
      <c r="F862" s="6"/>
      <c r="I862" s="6"/>
      <c r="K862" s="5"/>
      <c r="L862" s="6"/>
    </row>
    <row r="863">
      <c r="F863" s="6"/>
      <c r="I863" s="6"/>
      <c r="K863" s="5"/>
      <c r="L863" s="6"/>
    </row>
    <row r="864">
      <c r="F864" s="6"/>
      <c r="I864" s="6"/>
      <c r="K864" s="5"/>
      <c r="L864" s="6"/>
    </row>
    <row r="865">
      <c r="F865" s="6"/>
      <c r="I865" s="6"/>
      <c r="K865" s="5"/>
      <c r="L865" s="6"/>
    </row>
    <row r="866">
      <c r="F866" s="6"/>
      <c r="I866" s="6"/>
      <c r="K866" s="5"/>
      <c r="L866" s="6"/>
    </row>
    <row r="867">
      <c r="F867" s="6"/>
      <c r="I867" s="6"/>
      <c r="K867" s="5"/>
      <c r="L867" s="6"/>
    </row>
    <row r="868">
      <c r="F868" s="6"/>
      <c r="I868" s="6"/>
      <c r="K868" s="5"/>
      <c r="L868" s="6"/>
    </row>
    <row r="869">
      <c r="F869" s="6"/>
      <c r="I869" s="6"/>
      <c r="K869" s="5"/>
      <c r="L869" s="6"/>
    </row>
    <row r="870">
      <c r="F870" s="6"/>
      <c r="I870" s="6"/>
      <c r="K870" s="5"/>
      <c r="L870" s="6"/>
    </row>
    <row r="871">
      <c r="F871" s="6"/>
      <c r="I871" s="6"/>
      <c r="K871" s="5"/>
      <c r="L871" s="6"/>
    </row>
    <row r="872">
      <c r="F872" s="6"/>
      <c r="I872" s="6"/>
      <c r="K872" s="5"/>
      <c r="L872" s="6"/>
    </row>
    <row r="873">
      <c r="F873" s="6"/>
      <c r="I873" s="6"/>
      <c r="K873" s="5"/>
      <c r="L873" s="6"/>
    </row>
    <row r="874">
      <c r="F874" s="6"/>
      <c r="I874" s="6"/>
      <c r="K874" s="5"/>
      <c r="L874" s="6"/>
    </row>
    <row r="875">
      <c r="F875" s="6"/>
      <c r="I875" s="6"/>
      <c r="K875" s="5"/>
      <c r="L875" s="6"/>
    </row>
    <row r="876">
      <c r="F876" s="6"/>
      <c r="I876" s="6"/>
      <c r="K876" s="5"/>
      <c r="L876" s="6"/>
    </row>
    <row r="877">
      <c r="F877" s="6"/>
      <c r="I877" s="6"/>
      <c r="K877" s="5"/>
      <c r="L877" s="6"/>
    </row>
    <row r="878">
      <c r="F878" s="6"/>
      <c r="I878" s="6"/>
      <c r="K878" s="5"/>
      <c r="L878" s="6"/>
    </row>
    <row r="879">
      <c r="F879" s="6"/>
      <c r="I879" s="6"/>
      <c r="K879" s="5"/>
      <c r="L879" s="6"/>
    </row>
    <row r="880">
      <c r="F880" s="6"/>
      <c r="I880" s="6"/>
      <c r="K880" s="5"/>
      <c r="L880" s="6"/>
    </row>
    <row r="881">
      <c r="F881" s="6"/>
      <c r="I881" s="6"/>
      <c r="K881" s="5"/>
      <c r="L881" s="6"/>
    </row>
    <row r="882">
      <c r="F882" s="6"/>
      <c r="I882" s="6"/>
      <c r="K882" s="5"/>
      <c r="L882" s="6"/>
    </row>
    <row r="883">
      <c r="F883" s="6"/>
      <c r="I883" s="6"/>
      <c r="K883" s="5"/>
      <c r="L883" s="6"/>
    </row>
    <row r="884">
      <c r="F884" s="6"/>
      <c r="I884" s="6"/>
      <c r="K884" s="5"/>
      <c r="L884" s="6"/>
    </row>
    <row r="885">
      <c r="F885" s="6"/>
      <c r="I885" s="6"/>
      <c r="K885" s="5"/>
      <c r="L885" s="6"/>
    </row>
    <row r="886">
      <c r="F886" s="6"/>
      <c r="I886" s="6"/>
      <c r="K886" s="5"/>
      <c r="L886" s="6"/>
    </row>
    <row r="887">
      <c r="F887" s="6"/>
      <c r="I887" s="6"/>
      <c r="K887" s="5"/>
      <c r="L887" s="6"/>
    </row>
    <row r="888">
      <c r="F888" s="6"/>
      <c r="I888" s="6"/>
      <c r="K888" s="5"/>
      <c r="L888" s="6"/>
    </row>
    <row r="889">
      <c r="F889" s="6"/>
      <c r="I889" s="6"/>
      <c r="K889" s="5"/>
      <c r="L889" s="6"/>
    </row>
    <row r="890">
      <c r="F890" s="6"/>
      <c r="I890" s="6"/>
      <c r="K890" s="5"/>
      <c r="L890" s="6"/>
    </row>
    <row r="891">
      <c r="F891" s="6"/>
      <c r="I891" s="6"/>
      <c r="K891" s="5"/>
      <c r="L891" s="6"/>
    </row>
    <row r="892">
      <c r="F892" s="6"/>
      <c r="I892" s="6"/>
      <c r="K892" s="5"/>
      <c r="L892" s="6"/>
    </row>
    <row r="893">
      <c r="F893" s="6"/>
      <c r="I893" s="6"/>
      <c r="K893" s="5"/>
      <c r="L893" s="6"/>
    </row>
    <row r="894">
      <c r="F894" s="6"/>
      <c r="I894" s="6"/>
      <c r="K894" s="5"/>
      <c r="L894" s="6"/>
    </row>
    <row r="895">
      <c r="F895" s="6"/>
      <c r="I895" s="6"/>
      <c r="K895" s="5"/>
      <c r="L895" s="6"/>
    </row>
    <row r="896">
      <c r="F896" s="6"/>
      <c r="I896" s="6"/>
      <c r="K896" s="5"/>
      <c r="L896" s="6"/>
    </row>
    <row r="897">
      <c r="F897" s="6"/>
      <c r="I897" s="6"/>
      <c r="K897" s="5"/>
      <c r="L897" s="6"/>
    </row>
    <row r="898">
      <c r="F898" s="6"/>
      <c r="I898" s="6"/>
      <c r="K898" s="5"/>
      <c r="L898" s="6"/>
    </row>
    <row r="899">
      <c r="F899" s="6"/>
      <c r="I899" s="6"/>
      <c r="K899" s="5"/>
      <c r="L899" s="6"/>
    </row>
    <row r="900">
      <c r="F900" s="6"/>
      <c r="I900" s="6"/>
      <c r="K900" s="5"/>
      <c r="L900" s="6"/>
    </row>
    <row r="901">
      <c r="F901" s="6"/>
      <c r="I901" s="6"/>
      <c r="K901" s="5"/>
      <c r="L901" s="6"/>
    </row>
    <row r="902">
      <c r="F902" s="6"/>
      <c r="I902" s="6"/>
      <c r="K902" s="5"/>
      <c r="L902" s="6"/>
    </row>
    <row r="903">
      <c r="F903" s="6"/>
      <c r="I903" s="6"/>
      <c r="K903" s="5"/>
      <c r="L903" s="6"/>
    </row>
    <row r="904">
      <c r="F904" s="6"/>
      <c r="I904" s="6"/>
      <c r="K904" s="5"/>
      <c r="L904" s="6"/>
    </row>
    <row r="905">
      <c r="F905" s="6"/>
      <c r="I905" s="6"/>
      <c r="K905" s="5"/>
      <c r="L905" s="6"/>
    </row>
    <row r="906">
      <c r="F906" s="6"/>
      <c r="I906" s="6"/>
      <c r="K906" s="5"/>
      <c r="L906" s="6"/>
    </row>
    <row r="907">
      <c r="F907" s="6"/>
      <c r="I907" s="6"/>
      <c r="K907" s="5"/>
      <c r="L907" s="6"/>
    </row>
    <row r="908">
      <c r="F908" s="6"/>
      <c r="I908" s="6"/>
      <c r="K908" s="5"/>
      <c r="L908" s="6"/>
    </row>
    <row r="909">
      <c r="F909" s="6"/>
      <c r="I909" s="6"/>
      <c r="K909" s="5"/>
      <c r="L909" s="6"/>
    </row>
    <row r="910">
      <c r="F910" s="6"/>
      <c r="I910" s="6"/>
      <c r="K910" s="5"/>
      <c r="L910" s="6"/>
    </row>
    <row r="911">
      <c r="F911" s="6"/>
      <c r="I911" s="6"/>
      <c r="K911" s="5"/>
      <c r="L911" s="6"/>
    </row>
    <row r="912">
      <c r="F912" s="6"/>
      <c r="I912" s="6"/>
      <c r="K912" s="5"/>
      <c r="L912" s="6"/>
    </row>
    <row r="913">
      <c r="F913" s="6"/>
      <c r="I913" s="6"/>
      <c r="K913" s="5"/>
      <c r="L913" s="6"/>
    </row>
    <row r="914">
      <c r="F914" s="6"/>
      <c r="I914" s="6"/>
      <c r="K914" s="5"/>
      <c r="L914" s="6"/>
    </row>
    <row r="915">
      <c r="F915" s="6"/>
      <c r="I915" s="6"/>
      <c r="K915" s="5"/>
      <c r="L915" s="6"/>
    </row>
    <row r="916">
      <c r="F916" s="6"/>
      <c r="I916" s="6"/>
      <c r="K916" s="5"/>
      <c r="L916" s="6"/>
    </row>
    <row r="917">
      <c r="F917" s="6"/>
      <c r="I917" s="6"/>
      <c r="K917" s="5"/>
      <c r="L917" s="6"/>
    </row>
    <row r="918">
      <c r="F918" s="6"/>
      <c r="I918" s="6"/>
      <c r="K918" s="5"/>
      <c r="L918" s="6"/>
    </row>
    <row r="919">
      <c r="F919" s="6"/>
      <c r="I919" s="6"/>
      <c r="K919" s="5"/>
      <c r="L919" s="6"/>
    </row>
    <row r="920">
      <c r="F920" s="6"/>
      <c r="I920" s="6"/>
      <c r="K920" s="5"/>
      <c r="L920" s="6"/>
    </row>
    <row r="921">
      <c r="F921" s="6"/>
      <c r="I921" s="6"/>
      <c r="K921" s="5"/>
      <c r="L921" s="6"/>
    </row>
    <row r="922">
      <c r="F922" s="6"/>
      <c r="I922" s="6"/>
      <c r="K922" s="5"/>
      <c r="L922" s="6"/>
    </row>
    <row r="923">
      <c r="F923" s="6"/>
      <c r="I923" s="6"/>
      <c r="K923" s="5"/>
      <c r="L923" s="6"/>
    </row>
    <row r="924">
      <c r="F924" s="6"/>
      <c r="I924" s="6"/>
      <c r="K924" s="5"/>
      <c r="L924" s="6"/>
    </row>
    <row r="925">
      <c r="F925" s="6"/>
      <c r="I925" s="6"/>
      <c r="K925" s="5"/>
      <c r="L925" s="6"/>
    </row>
    <row r="926">
      <c r="F926" s="6"/>
      <c r="I926" s="6"/>
      <c r="K926" s="5"/>
      <c r="L926" s="6"/>
    </row>
    <row r="927">
      <c r="F927" s="6"/>
      <c r="I927" s="6"/>
      <c r="K927" s="5"/>
      <c r="L927" s="6"/>
    </row>
    <row r="928">
      <c r="F928" s="6"/>
      <c r="I928" s="6"/>
      <c r="K928" s="5"/>
      <c r="L928" s="6"/>
    </row>
    <row r="929">
      <c r="F929" s="6"/>
      <c r="I929" s="6"/>
      <c r="K929" s="5"/>
      <c r="L929" s="6"/>
    </row>
    <row r="930">
      <c r="F930" s="6"/>
      <c r="I930" s="6"/>
      <c r="K930" s="5"/>
      <c r="L930" s="6"/>
    </row>
    <row r="931">
      <c r="F931" s="6"/>
      <c r="I931" s="6"/>
      <c r="K931" s="5"/>
      <c r="L931" s="6"/>
    </row>
    <row r="932">
      <c r="F932" s="6"/>
      <c r="I932" s="6"/>
      <c r="K932" s="5"/>
      <c r="L932" s="6"/>
    </row>
    <row r="933">
      <c r="F933" s="6"/>
      <c r="I933" s="6"/>
      <c r="K933" s="5"/>
      <c r="L933" s="6"/>
    </row>
    <row r="934">
      <c r="F934" s="6"/>
      <c r="I934" s="6"/>
      <c r="K934" s="5"/>
      <c r="L934" s="6"/>
    </row>
    <row r="935">
      <c r="F935" s="6"/>
      <c r="I935" s="6"/>
      <c r="K935" s="5"/>
      <c r="L935" s="6"/>
    </row>
    <row r="936">
      <c r="F936" s="6"/>
      <c r="I936" s="6"/>
      <c r="K936" s="5"/>
      <c r="L936" s="6"/>
    </row>
    <row r="937">
      <c r="F937" s="6"/>
      <c r="I937" s="6"/>
      <c r="K937" s="5"/>
      <c r="L937" s="6"/>
    </row>
    <row r="938">
      <c r="F938" s="6"/>
      <c r="I938" s="6"/>
      <c r="K938" s="5"/>
      <c r="L938" s="6"/>
    </row>
    <row r="939">
      <c r="F939" s="6"/>
      <c r="I939" s="6"/>
      <c r="K939" s="5"/>
      <c r="L939" s="6"/>
    </row>
    <row r="940">
      <c r="F940" s="6"/>
      <c r="I940" s="6"/>
      <c r="K940" s="5"/>
      <c r="L940" s="6"/>
    </row>
    <row r="941">
      <c r="F941" s="6"/>
      <c r="I941" s="6"/>
      <c r="K941" s="5"/>
      <c r="L941" s="6"/>
    </row>
    <row r="942">
      <c r="F942" s="6"/>
      <c r="I942" s="6"/>
      <c r="K942" s="5"/>
      <c r="L942" s="6"/>
    </row>
    <row r="943">
      <c r="F943" s="6"/>
      <c r="I943" s="6"/>
      <c r="K943" s="5"/>
      <c r="L943" s="6"/>
    </row>
    <row r="944">
      <c r="F944" s="6"/>
      <c r="I944" s="6"/>
      <c r="K944" s="5"/>
      <c r="L944" s="6"/>
    </row>
    <row r="945">
      <c r="F945" s="6"/>
      <c r="I945" s="6"/>
      <c r="K945" s="5"/>
      <c r="L945" s="6"/>
    </row>
    <row r="946">
      <c r="F946" s="6"/>
      <c r="I946" s="6"/>
      <c r="K946" s="5"/>
      <c r="L946" s="6"/>
    </row>
    <row r="947">
      <c r="F947" s="6"/>
      <c r="I947" s="6"/>
      <c r="K947" s="5"/>
      <c r="L947" s="6"/>
    </row>
    <row r="948">
      <c r="F948" s="6"/>
      <c r="I948" s="6"/>
      <c r="K948" s="5"/>
      <c r="L948" s="6"/>
    </row>
    <row r="949">
      <c r="F949" s="6"/>
      <c r="I949" s="6"/>
      <c r="K949" s="5"/>
      <c r="L949" s="6"/>
    </row>
    <row r="950">
      <c r="F950" s="6"/>
      <c r="I950" s="6"/>
      <c r="K950" s="5"/>
      <c r="L950" s="6"/>
    </row>
    <row r="951">
      <c r="F951" s="6"/>
      <c r="I951" s="6"/>
      <c r="K951" s="5"/>
      <c r="L951" s="6"/>
    </row>
    <row r="952">
      <c r="F952" s="6"/>
      <c r="I952" s="6"/>
      <c r="K952" s="5"/>
      <c r="L952" s="6"/>
    </row>
    <row r="953">
      <c r="F953" s="6"/>
      <c r="I953" s="6"/>
      <c r="K953" s="5"/>
      <c r="L953" s="6"/>
    </row>
    <row r="954">
      <c r="F954" s="6"/>
      <c r="I954" s="6"/>
      <c r="K954" s="5"/>
      <c r="L954" s="6"/>
    </row>
    <row r="955">
      <c r="F955" s="6"/>
      <c r="I955" s="6"/>
      <c r="K955" s="5"/>
      <c r="L955" s="6"/>
    </row>
    <row r="956">
      <c r="F956" s="6"/>
      <c r="I956" s="6"/>
      <c r="K956" s="5"/>
      <c r="L956" s="6"/>
    </row>
    <row r="957">
      <c r="F957" s="6"/>
      <c r="I957" s="6"/>
      <c r="K957" s="5"/>
      <c r="L957" s="6"/>
    </row>
    <row r="958">
      <c r="F958" s="6"/>
      <c r="I958" s="6"/>
      <c r="K958" s="5"/>
      <c r="L958" s="6"/>
    </row>
    <row r="959">
      <c r="F959" s="6"/>
      <c r="I959" s="6"/>
      <c r="K959" s="5"/>
      <c r="L959" s="6"/>
    </row>
    <row r="960">
      <c r="F960" s="6"/>
      <c r="I960" s="6"/>
      <c r="K960" s="5"/>
      <c r="L960" s="6"/>
    </row>
    <row r="961">
      <c r="F961" s="6"/>
      <c r="I961" s="6"/>
      <c r="K961" s="5"/>
      <c r="L961" s="6"/>
    </row>
    <row r="962">
      <c r="F962" s="6"/>
      <c r="I962" s="6"/>
      <c r="K962" s="5"/>
      <c r="L962" s="6"/>
    </row>
    <row r="963">
      <c r="F963" s="6"/>
      <c r="I963" s="6"/>
      <c r="K963" s="5"/>
      <c r="L963" s="6"/>
    </row>
    <row r="964">
      <c r="F964" s="6"/>
      <c r="I964" s="6"/>
      <c r="K964" s="5"/>
      <c r="L964" s="6"/>
    </row>
    <row r="965">
      <c r="F965" s="6"/>
      <c r="I965" s="6"/>
      <c r="K965" s="5"/>
      <c r="L965" s="6"/>
    </row>
    <row r="966">
      <c r="F966" s="6"/>
      <c r="I966" s="6"/>
      <c r="K966" s="5"/>
      <c r="L966" s="6"/>
    </row>
    <row r="967">
      <c r="F967" s="6"/>
      <c r="I967" s="6"/>
      <c r="K967" s="5"/>
      <c r="L967" s="6"/>
    </row>
    <row r="968">
      <c r="F968" s="6"/>
      <c r="I968" s="6"/>
      <c r="K968" s="5"/>
      <c r="L968" s="6"/>
    </row>
    <row r="969">
      <c r="F969" s="6"/>
      <c r="I969" s="6"/>
      <c r="K969" s="5"/>
      <c r="L969" s="6"/>
    </row>
    <row r="970">
      <c r="F970" s="6"/>
      <c r="I970" s="6"/>
      <c r="K970" s="5"/>
      <c r="L970" s="6"/>
    </row>
    <row r="971">
      <c r="F971" s="6"/>
      <c r="I971" s="6"/>
      <c r="K971" s="5"/>
      <c r="L971" s="6"/>
    </row>
    <row r="972">
      <c r="F972" s="6"/>
      <c r="I972" s="6"/>
      <c r="K972" s="5"/>
      <c r="L972" s="6"/>
    </row>
    <row r="973">
      <c r="F973" s="6"/>
      <c r="I973" s="6"/>
      <c r="K973" s="5"/>
      <c r="L973" s="6"/>
    </row>
    <row r="974">
      <c r="F974" s="6"/>
      <c r="I974" s="6"/>
      <c r="K974" s="5"/>
      <c r="L974" s="6"/>
    </row>
    <row r="975">
      <c r="F975" s="6"/>
      <c r="I975" s="6"/>
      <c r="K975" s="5"/>
      <c r="L975" s="6"/>
    </row>
    <row r="976">
      <c r="F976" s="6"/>
      <c r="I976" s="6"/>
      <c r="K976" s="5"/>
      <c r="L976" s="6"/>
    </row>
    <row r="977">
      <c r="F977" s="6"/>
      <c r="I977" s="6"/>
      <c r="K977" s="5"/>
      <c r="L977" s="6"/>
    </row>
    <row r="978">
      <c r="F978" s="6"/>
      <c r="I978" s="6"/>
      <c r="K978" s="5"/>
      <c r="L978" s="6"/>
    </row>
    <row r="979">
      <c r="F979" s="6"/>
      <c r="I979" s="6"/>
      <c r="K979" s="5"/>
      <c r="L979" s="6"/>
    </row>
    <row r="980">
      <c r="F980" s="6"/>
      <c r="I980" s="6"/>
      <c r="K980" s="5"/>
      <c r="L980" s="6"/>
    </row>
    <row r="981">
      <c r="F981" s="6"/>
      <c r="I981" s="6"/>
      <c r="K981" s="5"/>
      <c r="L981" s="6"/>
    </row>
    <row r="982">
      <c r="F982" s="6"/>
      <c r="I982" s="6"/>
      <c r="K982" s="5"/>
      <c r="L982" s="6"/>
    </row>
    <row r="983">
      <c r="F983" s="6"/>
      <c r="I983" s="6"/>
      <c r="K983" s="5"/>
      <c r="L983" s="6"/>
    </row>
    <row r="984">
      <c r="F984" s="6"/>
      <c r="I984" s="6"/>
      <c r="K984" s="5"/>
      <c r="L984" s="6"/>
    </row>
    <row r="985">
      <c r="F985" s="6"/>
      <c r="I985" s="6"/>
      <c r="K985" s="5"/>
      <c r="L985" s="6"/>
    </row>
    <row r="986">
      <c r="F986" s="6"/>
      <c r="I986" s="6"/>
      <c r="K986" s="5"/>
      <c r="L986" s="6"/>
    </row>
    <row r="987">
      <c r="F987" s="6"/>
      <c r="I987" s="6"/>
      <c r="K987" s="5"/>
      <c r="L987" s="6"/>
    </row>
    <row r="988">
      <c r="F988" s="6"/>
      <c r="I988" s="6"/>
      <c r="K988" s="5"/>
      <c r="L988" s="6"/>
    </row>
    <row r="989">
      <c r="F989" s="6"/>
      <c r="I989" s="6"/>
      <c r="K989" s="5"/>
      <c r="L989" s="6"/>
    </row>
    <row r="990">
      <c r="F990" s="6"/>
      <c r="I990" s="6"/>
      <c r="K990" s="5"/>
      <c r="L990" s="6"/>
    </row>
    <row r="991">
      <c r="F991" s="6"/>
      <c r="I991" s="6"/>
      <c r="K991" s="5"/>
      <c r="L991" s="6"/>
    </row>
    <row r="992">
      <c r="F992" s="6"/>
      <c r="I992" s="6"/>
      <c r="K992" s="5"/>
      <c r="L992" s="6"/>
    </row>
    <row r="993">
      <c r="F993" s="6"/>
      <c r="I993" s="6"/>
      <c r="K993" s="5"/>
      <c r="L993" s="6"/>
    </row>
    <row r="994">
      <c r="F994" s="6"/>
      <c r="I994" s="6"/>
      <c r="K994" s="5"/>
      <c r="L994" s="6"/>
    </row>
    <row r="995">
      <c r="F995" s="6"/>
      <c r="I995" s="6"/>
      <c r="K995" s="5"/>
      <c r="L995" s="6"/>
    </row>
    <row r="996">
      <c r="F996" s="6"/>
      <c r="I996" s="6"/>
      <c r="K996" s="5"/>
      <c r="L996" s="6"/>
    </row>
    <row r="997">
      <c r="F997" s="6"/>
      <c r="I997" s="6"/>
      <c r="K997" s="5"/>
      <c r="L997" s="6"/>
    </row>
    <row r="998">
      <c r="F998" s="6"/>
      <c r="I998" s="6"/>
      <c r="K998" s="5"/>
      <c r="L998" s="6"/>
    </row>
    <row r="999">
      <c r="F999" s="6"/>
      <c r="I999" s="6"/>
      <c r="K999" s="5"/>
      <c r="L999" s="6"/>
    </row>
    <row r="1000">
      <c r="F1000" s="6"/>
      <c r="I1000" s="6"/>
      <c r="K1000" s="5"/>
      <c r="L1000" s="6"/>
    </row>
    <row r="1001">
      <c r="F1001" s="6"/>
      <c r="I1001" s="6"/>
      <c r="K1001" s="5"/>
      <c r="L1001" s="6"/>
    </row>
    <row r="1002">
      <c r="F1002" s="6"/>
      <c r="I1002" s="6"/>
      <c r="K1002" s="5"/>
      <c r="L1002" s="6"/>
    </row>
    <row r="1003">
      <c r="F1003" s="6"/>
      <c r="I1003" s="6"/>
      <c r="K1003" s="5"/>
      <c r="L1003" s="6"/>
    </row>
    <row r="1004">
      <c r="F1004" s="6"/>
      <c r="I1004" s="6"/>
      <c r="K1004" s="5"/>
      <c r="L1004" s="6"/>
    </row>
    <row r="1005">
      <c r="F1005" s="6"/>
      <c r="I1005" s="6"/>
      <c r="K1005" s="5"/>
      <c r="L1005" s="6"/>
    </row>
    <row r="1006">
      <c r="F1006" s="6"/>
      <c r="I1006" s="6"/>
      <c r="K1006" s="5"/>
      <c r="L1006" s="6"/>
    </row>
    <row r="1007">
      <c r="F1007" s="6"/>
      <c r="I1007" s="6"/>
      <c r="K1007" s="5"/>
      <c r="L1007" s="6"/>
    </row>
    <row r="1008">
      <c r="F1008" s="6"/>
      <c r="I1008" s="6"/>
      <c r="K1008" s="5"/>
      <c r="L1008" s="6"/>
    </row>
    <row r="1009">
      <c r="F1009" s="6"/>
      <c r="I1009" s="6"/>
      <c r="K1009" s="5"/>
      <c r="L1009" s="6"/>
    </row>
    <row r="1010">
      <c r="F1010" s="6"/>
      <c r="I1010" s="6"/>
      <c r="K1010" s="5"/>
      <c r="L1010" s="6"/>
    </row>
    <row r="1011">
      <c r="F1011" s="6"/>
      <c r="I1011" s="6"/>
      <c r="K1011" s="5"/>
      <c r="L1011" s="6"/>
    </row>
    <row r="1012">
      <c r="F1012" s="6"/>
      <c r="I1012" s="6"/>
      <c r="K1012" s="5"/>
      <c r="L1012" s="6"/>
    </row>
    <row r="1013">
      <c r="F1013" s="6"/>
      <c r="I1013" s="6"/>
      <c r="K1013" s="5"/>
      <c r="L1013" s="6"/>
    </row>
    <row r="1014">
      <c r="F1014" s="6"/>
      <c r="I1014" s="6"/>
      <c r="K1014" s="5"/>
      <c r="L1014" s="6"/>
    </row>
    <row r="1015">
      <c r="F1015" s="6"/>
      <c r="I1015" s="6"/>
      <c r="K1015" s="5"/>
      <c r="L1015" s="6"/>
    </row>
    <row r="1016">
      <c r="F1016" s="6"/>
      <c r="I1016" s="6"/>
      <c r="K1016" s="5"/>
      <c r="L1016" s="6"/>
    </row>
    <row r="1017">
      <c r="F1017" s="6"/>
      <c r="I1017" s="6"/>
      <c r="K1017" s="5"/>
      <c r="L1017" s="6"/>
    </row>
    <row r="1018">
      <c r="F1018" s="6"/>
      <c r="I1018" s="6"/>
      <c r="K1018" s="5"/>
      <c r="L1018" s="6"/>
    </row>
    <row r="1019">
      <c r="F1019" s="6"/>
      <c r="I1019" s="6"/>
      <c r="K1019" s="5"/>
      <c r="L1019" s="6"/>
    </row>
  </sheetData>
  <dataValidations>
    <dataValidation type="list" allowBlank="1" showErrorMessage="1" sqref="J2:J169">
      <formula1>"Yes,No"</formula1>
    </dataValidation>
    <dataValidation type="list" allowBlank="1" showErrorMessage="1" sqref="E2:E169">
      <formula1>"Call,Put"</formula1>
    </dataValidation>
    <dataValidation type="list" allowBlank="1" showErrorMessage="1" sqref="H2:H169">
      <formula1>"Short Term,Hedge,45 Day,Long/Swing,Leaps"</formula1>
    </dataValidation>
  </dataValidations>
  <printOptions gridLines="1" horizontalCentered="1"/>
  <pageMargins bottom="0.75" footer="0.0" header="0.0" left="0.7" right="0.7" top="0.75"/>
  <pageSetup fitToHeight="0" cellComments="atEnd" orientation="portrait" pageOrder="overThenDown"/>
  <drawing r:id="rId1"/>
</worksheet>
</file>